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92.168.55.254\server\10_【委】中小企業子ども・子育て支援環境整備助成事業\50_くるみん助成サイトHP関係（J3）\R8年度\★申請スタート時にお渡しするファイル（令和８年度）\※後でアップロード（※確認中のため）\"/>
    </mc:Choice>
  </mc:AlternateContent>
  <xr:revisionPtr revIDLastSave="0" documentId="13_ncr:1_{8FDA51B0-7E2B-443E-B6B5-07A9C0865A33}" xr6:coauthVersionLast="47" xr6:coauthVersionMax="47" xr10:uidLastSave="{00000000-0000-0000-0000-000000000000}"/>
  <workbookProtection workbookAlgorithmName="SHA-512" workbookHashValue="dxdxA0gv3/IbmT2abT8jB8zW6xdLki1trWJmAYSoUetzP7unGg6RGLYJoSLpJPFKkcuN+2pnN6O+XgTcyqtj4g==" workbookSaltValue="7zUxeCRhKjuyrrIx/8a+wQ==" workbookSpinCount="100000" lockStructure="1"/>
  <bookViews>
    <workbookView xWindow="-120" yWindow="-120" windowWidth="29040" windowHeight="15720" tabRatio="679" xr2:uid="{00000000-000D-0000-FFFF-FFFF00000000}"/>
  </bookViews>
  <sheets>
    <sheet name="ご利用方法" sheetId="14" r:id="rId1"/>
    <sheet name="ランニングコストの計算 (令和7年度＆プラチナ)" sheetId="6" r:id="rId2"/>
    <sheet name="ランニングコストの計算 (R8年度)" sheetId="7" r:id="rId3"/>
    <sheet name="賃金 (令和7年度＆プラチナ) " sheetId="8" r:id="rId4"/>
    <sheet name="賃金 (R8年度) " sheetId="9" r:id="rId5"/>
    <sheet name="備品 (令和7年度＆プラチナ) " sheetId="10" r:id="rId6"/>
    <sheet name="備品 (R8年度) " sheetId="11" r:id="rId7"/>
    <sheet name="求人広告費 (令和7年度＆プラチナ)  " sheetId="12" state="hidden" r:id="rId8"/>
    <sheet name="求人広告費 (R8年度)  " sheetId="13" state="hidden" r:id="rId9"/>
    <sheet name="経費の考え方元データ（R8年度）" sheetId="5"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8" l="1"/>
  <c r="D27" i="7" l="1"/>
  <c r="D19" i="6"/>
  <c r="I38" i="9"/>
  <c r="I39" i="9" s="1"/>
  <c r="D38" i="7"/>
  <c r="B21" i="11"/>
  <c r="D15" i="11"/>
  <c r="D14" i="11"/>
  <c r="D14" i="13"/>
  <c r="D17" i="11"/>
  <c r="D21" i="13"/>
  <c r="D22" i="13" s="1"/>
  <c r="D21" i="12"/>
  <c r="D22" i="12" s="1"/>
  <c r="B21" i="13"/>
  <c r="B21" i="12"/>
  <c r="B22" i="12" s="1"/>
  <c r="D16" i="13"/>
  <c r="D16" i="12"/>
  <c r="D15" i="13"/>
  <c r="D17" i="13"/>
  <c r="D17" i="12"/>
  <c r="D18" i="13"/>
  <c r="B22" i="13"/>
  <c r="D13" i="13"/>
  <c r="B9" i="13"/>
  <c r="B8" i="13"/>
  <c r="B6" i="13"/>
  <c r="D18" i="12"/>
  <c r="D14" i="12"/>
  <c r="D15" i="12"/>
  <c r="E15" i="5"/>
  <c r="G19" i="5"/>
  <c r="D27" i="9"/>
  <c r="D25" i="9"/>
  <c r="D24" i="9"/>
  <c r="D13" i="12"/>
  <c r="B7" i="12"/>
  <c r="B6" i="12"/>
  <c r="D21" i="11"/>
  <c r="D22" i="11" s="1"/>
  <c r="D20" i="10"/>
  <c r="B20" i="10"/>
  <c r="D16" i="11"/>
  <c r="D16" i="10"/>
  <c r="B22" i="11"/>
  <c r="D13" i="11"/>
  <c r="B9" i="11"/>
  <c r="B8" i="11"/>
  <c r="B6" i="11"/>
  <c r="D15" i="10" l="1"/>
  <c r="D14" i="10"/>
  <c r="D17" i="10"/>
  <c r="B21" i="10"/>
  <c r="D21" i="10"/>
  <c r="D13" i="10"/>
  <c r="B7" i="10"/>
  <c r="B6" i="10"/>
  <c r="B6" i="8"/>
  <c r="B9" i="6"/>
  <c r="B8" i="6"/>
  <c r="B7" i="7"/>
  <c r="B11" i="7"/>
  <c r="B13" i="9"/>
  <c r="B6" i="9"/>
  <c r="L31" i="9"/>
  <c r="G37" i="9"/>
  <c r="G34" i="9"/>
  <c r="B11" i="9"/>
  <c r="B31" i="9"/>
  <c r="F30" i="9"/>
  <c r="M51" i="5"/>
  <c r="D31" i="9" s="1"/>
  <c r="M50" i="5"/>
  <c r="M49" i="5"/>
  <c r="M48" i="5"/>
  <c r="M47" i="5"/>
  <c r="M46" i="5"/>
  <c r="M45" i="5"/>
  <c r="M44" i="5"/>
  <c r="M43" i="5"/>
  <c r="M42" i="5"/>
  <c r="M41" i="5"/>
  <c r="L41" i="5"/>
  <c r="J41" i="5"/>
  <c r="L51" i="5"/>
  <c r="L50" i="5"/>
  <c r="L49" i="5"/>
  <c r="L48" i="5"/>
  <c r="L47" i="5"/>
  <c r="L46" i="5"/>
  <c r="L45" i="5"/>
  <c r="L44" i="5"/>
  <c r="L43" i="5"/>
  <c r="L42" i="5"/>
  <c r="B39" i="9"/>
  <c r="B38" i="9"/>
  <c r="E34" i="9"/>
  <c r="B30" i="9"/>
  <c r="D23" i="9"/>
  <c r="B12" i="9"/>
  <c r="D40" i="6"/>
  <c r="J51" i="5"/>
  <c r="J50" i="5"/>
  <c r="J49" i="5"/>
  <c r="J48" i="5"/>
  <c r="J47" i="5"/>
  <c r="J46" i="5"/>
  <c r="J45" i="5"/>
  <c r="J44" i="5"/>
  <c r="J43" i="5"/>
  <c r="J42" i="5"/>
  <c r="E25" i="8" s="1"/>
  <c r="G41" i="5"/>
  <c r="I41" i="5"/>
  <c r="I51" i="5"/>
  <c r="I50" i="5"/>
  <c r="I49" i="5"/>
  <c r="I48" i="5"/>
  <c r="I47" i="5"/>
  <c r="I46" i="5"/>
  <c r="I45" i="5"/>
  <c r="I44" i="5"/>
  <c r="I43" i="5"/>
  <c r="G24" i="8" s="1"/>
  <c r="I42" i="5"/>
  <c r="B11" i="8"/>
  <c r="B27" i="8"/>
  <c r="B28" i="8" s="1"/>
  <c r="D22" i="8"/>
  <c r="D20" i="8"/>
  <c r="D18" i="8"/>
  <c r="B12" i="8"/>
  <c r="K60" i="7"/>
  <c r="G63" i="7" s="1"/>
  <c r="E63" i="7"/>
  <c r="E41" i="7"/>
  <c r="B10" i="7"/>
  <c r="I37" i="7"/>
  <c r="B68" i="7"/>
  <c r="B46" i="7"/>
  <c r="D56" i="7"/>
  <c r="D54" i="7"/>
  <c r="D53" i="7"/>
  <c r="D28" i="7"/>
  <c r="D20" i="6"/>
  <c r="B67" i="7"/>
  <c r="B59" i="7"/>
  <c r="B45" i="7"/>
  <c r="B37" i="7"/>
  <c r="B22" i="7"/>
  <c r="G25" i="5"/>
  <c r="G24" i="5"/>
  <c r="G23" i="5"/>
  <c r="G22" i="5"/>
  <c r="G21" i="5"/>
  <c r="G20" i="5"/>
  <c r="G18" i="5"/>
  <c r="E46" i="6" s="1"/>
  <c r="D48" i="6" s="1"/>
  <c r="D49" i="6" s="1"/>
  <c r="G17" i="5"/>
  <c r="G16" i="5"/>
  <c r="G15" i="5"/>
  <c r="F25" i="5"/>
  <c r="F24" i="5"/>
  <c r="F23" i="5"/>
  <c r="F22" i="5"/>
  <c r="F21" i="5"/>
  <c r="F20" i="5"/>
  <c r="G45" i="6" s="1"/>
  <c r="F19" i="5"/>
  <c r="F18" i="5"/>
  <c r="F17" i="5"/>
  <c r="F16" i="5"/>
  <c r="F15" i="5"/>
  <c r="D37" i="5"/>
  <c r="D36" i="5"/>
  <c r="D35" i="5"/>
  <c r="D34" i="5"/>
  <c r="D33" i="5"/>
  <c r="D32" i="5"/>
  <c r="D31" i="5"/>
  <c r="D30" i="5"/>
  <c r="D29" i="5"/>
  <c r="D28" i="5"/>
  <c r="D27" i="5"/>
  <c r="E25" i="5"/>
  <c r="E24" i="5"/>
  <c r="E23" i="5"/>
  <c r="E22" i="5"/>
  <c r="D30" i="6" s="1"/>
  <c r="E21" i="5"/>
  <c r="E20" i="5"/>
  <c r="E19" i="5"/>
  <c r="E18" i="5"/>
  <c r="E17" i="5"/>
  <c r="E16" i="5"/>
  <c r="D55" i="5"/>
  <c r="D41" i="6"/>
  <c r="B48" i="6"/>
  <c r="B49" i="6" s="1"/>
  <c r="B32" i="6"/>
  <c r="B33" i="6" s="1"/>
  <c r="B29" i="6"/>
  <c r="I29" i="6"/>
  <c r="D43" i="6"/>
  <c r="D22" i="6"/>
  <c r="D30" i="7"/>
  <c r="B60" i="7"/>
  <c r="B38" i="7"/>
  <c r="G51" i="5"/>
  <c r="D60" i="7" s="1"/>
  <c r="E60" i="7" s="1"/>
  <c r="G50" i="5"/>
  <c r="G49" i="5"/>
  <c r="G48" i="5"/>
  <c r="G47" i="5"/>
  <c r="G46" i="5"/>
  <c r="G45" i="5"/>
  <c r="G44" i="5"/>
  <c r="G43" i="5"/>
  <c r="G42" i="5"/>
  <c r="E41" i="5"/>
  <c r="F51" i="5"/>
  <c r="F50" i="5"/>
  <c r="F49" i="5"/>
  <c r="F48" i="5"/>
  <c r="F47" i="5"/>
  <c r="F46" i="5"/>
  <c r="F45" i="5"/>
  <c r="F44" i="5"/>
  <c r="F43" i="5"/>
  <c r="F42" i="5"/>
  <c r="F41" i="5"/>
  <c r="E51" i="5"/>
  <c r="D65" i="5"/>
  <c r="E50" i="5"/>
  <c r="D64" i="5"/>
  <c r="E49" i="5"/>
  <c r="D63" i="5"/>
  <c r="E48" i="5"/>
  <c r="D62" i="5"/>
  <c r="E47" i="5"/>
  <c r="D61" i="5"/>
  <c r="E46" i="5"/>
  <c r="D60" i="5"/>
  <c r="E45" i="5"/>
  <c r="D59" i="5"/>
  <c r="E44" i="5"/>
  <c r="D58" i="5"/>
  <c r="E43" i="5"/>
  <c r="D57" i="5"/>
  <c r="E42" i="5"/>
  <c r="D56" i="5"/>
  <c r="D27" i="8" l="1"/>
  <c r="D28" i="8" s="1"/>
  <c r="E31" i="9"/>
  <c r="D38" i="9"/>
  <c r="D39" i="9" s="1"/>
  <c r="F25" i="8"/>
  <c r="E38" i="7"/>
  <c r="F59" i="7"/>
  <c r="D67" i="7" l="1"/>
  <c r="D68" i="7" s="1"/>
  <c r="D52" i="7"/>
  <c r="D45" i="7"/>
  <c r="D46" i="7" s="1"/>
  <c r="B34" i="7"/>
  <c r="K37" i="7" s="1"/>
  <c r="G41" i="7" s="1"/>
  <c r="D39" i="6"/>
  <c r="B26" i="6"/>
  <c r="B14" i="6"/>
  <c r="L39" i="7" l="1"/>
  <c r="D25" i="5"/>
  <c r="D15" i="5"/>
  <c r="D23" i="5"/>
  <c r="D22" i="5"/>
  <c r="D21" i="5"/>
  <c r="D20" i="5"/>
  <c r="D19" i="5"/>
  <c r="G29" i="6" s="1"/>
  <c r="D18" i="5"/>
  <c r="G26" i="6" s="1"/>
  <c r="D17" i="5"/>
  <c r="D16" i="5"/>
  <c r="D24" i="5"/>
  <c r="D32" i="6"/>
  <c r="D43" i="5"/>
  <c r="D42" i="5"/>
  <c r="D51" i="5"/>
  <c r="D41" i="5"/>
  <c r="D50" i="5"/>
  <c r="D49" i="5"/>
  <c r="D48" i="5"/>
  <c r="D47" i="5"/>
  <c r="D46" i="5"/>
  <c r="D45" i="5"/>
  <c r="D44" i="5"/>
  <c r="E30" i="6"/>
  <c r="D33" i="6" l="1"/>
  <c r="G37" i="7"/>
  <c r="G34" i="7"/>
  <c r="L40" i="7" l="1"/>
  <c r="G42" i="7" s="1"/>
</calcChain>
</file>

<file path=xl/sharedStrings.xml><?xml version="1.0" encoding="utf-8"?>
<sst xmlns="http://schemas.openxmlformats.org/spreadsheetml/2006/main" count="289" uniqueCount="125">
  <si>
    <t>～</t>
    <phoneticPr fontId="1"/>
  </si>
  <si>
    <t>です</t>
    <phoneticPr fontId="1"/>
  </si>
  <si>
    <t>R7年度くるみん認定</t>
    <rPh sb="2" eb="4">
      <t>ネンド</t>
    </rPh>
    <rPh sb="8" eb="10">
      <t>ニンテイ</t>
    </rPh>
    <phoneticPr fontId="1"/>
  </si>
  <si>
    <t>R8年度くるみん認定</t>
    <rPh sb="2" eb="4">
      <t>ネンド</t>
    </rPh>
    <rPh sb="8" eb="10">
      <t>ニンテイ</t>
    </rPh>
    <phoneticPr fontId="1"/>
  </si>
  <si>
    <t>令和8年4月1日～令和9年2月28日</t>
    <rPh sb="0" eb="2">
      <t>レイワ</t>
    </rPh>
    <rPh sb="3" eb="4">
      <t>ネン</t>
    </rPh>
    <rPh sb="5" eb="6">
      <t>ガツ</t>
    </rPh>
    <rPh sb="7" eb="8">
      <t>ニチ</t>
    </rPh>
    <rPh sb="9" eb="11">
      <t>レイワ</t>
    </rPh>
    <rPh sb="12" eb="13">
      <t>ネン</t>
    </rPh>
    <rPh sb="14" eb="15">
      <t>ガツ</t>
    </rPh>
    <rPh sb="17" eb="18">
      <t>ニチ</t>
    </rPh>
    <phoneticPr fontId="1"/>
  </si>
  <si>
    <t>くるみん認定取得日～令和9年2月28日</t>
    <rPh sb="4" eb="6">
      <t>ニンテイ</t>
    </rPh>
    <rPh sb="6" eb="9">
      <t>シュトクヒ</t>
    </rPh>
    <rPh sb="10" eb="12">
      <t>レイワ</t>
    </rPh>
    <rPh sb="13" eb="14">
      <t>ネン</t>
    </rPh>
    <rPh sb="15" eb="16">
      <t>ガツ</t>
    </rPh>
    <rPh sb="18" eb="19">
      <t>ニチ</t>
    </rPh>
    <phoneticPr fontId="1"/>
  </si>
  <si>
    <t>対象となる経費の期間は</t>
    <rPh sb="0" eb="2">
      <t>タイショウ</t>
    </rPh>
    <rPh sb="5" eb="7">
      <t>ケイヒ</t>
    </rPh>
    <rPh sb="8" eb="10">
      <t>キカン</t>
    </rPh>
    <phoneticPr fontId="1"/>
  </si>
  <si>
    <t>プルダウンで選択してください</t>
    <rPh sb="6" eb="8">
      <t>センタク</t>
    </rPh>
    <phoneticPr fontId="1"/>
  </si>
  <si>
    <t>対象経費期間が表示されます</t>
    <rPh sb="0" eb="4">
      <t>タイショウケイヒ</t>
    </rPh>
    <rPh sb="4" eb="6">
      <t>キカン</t>
    </rPh>
    <rPh sb="7" eb="9">
      <t>ヒョウジ</t>
    </rPh>
    <phoneticPr fontId="1"/>
  </si>
  <si>
    <t>①くるみん認定取得年度は</t>
    <rPh sb="5" eb="7">
      <t>ニンテイ</t>
    </rPh>
    <rPh sb="7" eb="9">
      <t>シュトク</t>
    </rPh>
    <rPh sb="9" eb="11">
      <t>ネンド</t>
    </rPh>
    <phoneticPr fontId="1"/>
  </si>
  <si>
    <t>②申請する予定のランニングコストの支払い方法は</t>
    <rPh sb="1" eb="3">
      <t>シンセイ</t>
    </rPh>
    <rPh sb="5" eb="7">
      <t>ヨテイ</t>
    </rPh>
    <rPh sb="17" eb="19">
      <t>シハラ</t>
    </rPh>
    <rPh sb="20" eb="22">
      <t>ホウホウ</t>
    </rPh>
    <phoneticPr fontId="1"/>
  </si>
  <si>
    <t>年払い</t>
    <rPh sb="0" eb="2">
      <t>ネンバラ</t>
    </rPh>
    <phoneticPr fontId="1"/>
  </si>
  <si>
    <t>月払い</t>
    <rPh sb="0" eb="2">
      <t>ツキハラ</t>
    </rPh>
    <phoneticPr fontId="1"/>
  </si>
  <si>
    <t>③に進んでください</t>
    <rPh sb="2" eb="3">
      <t>スス</t>
    </rPh>
    <phoneticPr fontId="1"/>
  </si>
  <si>
    <t>④に進んでください</t>
    <rPh sb="2" eb="3">
      <t>スス</t>
    </rPh>
    <phoneticPr fontId="1"/>
  </si>
  <si>
    <t>月額換算すると</t>
    <rPh sb="0" eb="2">
      <t>ゲツガク</t>
    </rPh>
    <rPh sb="2" eb="4">
      <t>カンサン</t>
    </rPh>
    <phoneticPr fontId="1"/>
  </si>
  <si>
    <t>円です</t>
    <rPh sb="0" eb="1">
      <t>エン</t>
    </rPh>
    <phoneticPr fontId="1"/>
  </si>
  <si>
    <t>申請するシステム利用料の</t>
    <rPh sb="0" eb="2">
      <t>シンセイ</t>
    </rPh>
    <rPh sb="8" eb="11">
      <t>リヨウリョウ</t>
    </rPh>
    <phoneticPr fontId="1"/>
  </si>
  <si>
    <t>利用開始日</t>
    <rPh sb="0" eb="5">
      <t>リヨウカイシヒ</t>
    </rPh>
    <phoneticPr fontId="1"/>
  </si>
  <si>
    <t>利用終了日</t>
    <rPh sb="0" eb="2">
      <t>リヨウ</t>
    </rPh>
    <rPh sb="2" eb="5">
      <t>シュウリョウヒ</t>
    </rPh>
    <phoneticPr fontId="1"/>
  </si>
  <si>
    <t>くるみん認定取得日以前の経費は対象外です</t>
    <rPh sb="9" eb="11">
      <t>イゼン</t>
    </rPh>
    <rPh sb="12" eb="14">
      <t>ケイヒ</t>
    </rPh>
    <rPh sb="15" eb="18">
      <t>タイショウガイ</t>
    </rPh>
    <phoneticPr fontId="1"/>
  </si>
  <si>
    <t>NG</t>
    <phoneticPr fontId="1"/>
  </si>
  <si>
    <t>令和9年2月28日以降の経費は対象外です</t>
    <rPh sb="0" eb="2">
      <t>レイワ</t>
    </rPh>
    <rPh sb="3" eb="4">
      <t>ネン</t>
    </rPh>
    <rPh sb="5" eb="6">
      <t>ガツ</t>
    </rPh>
    <rPh sb="8" eb="9">
      <t>ニチ</t>
    </rPh>
    <rPh sb="9" eb="11">
      <t>イコウ</t>
    </rPh>
    <rPh sb="12" eb="14">
      <t>ケイヒ</t>
    </rPh>
    <rPh sb="15" eb="18">
      <t>タイショウガイ</t>
    </rPh>
    <phoneticPr fontId="1"/>
  </si>
  <si>
    <t>令和8年4月1日以前の経費は対象外です</t>
    <rPh sb="0" eb="2">
      <t>レイワ</t>
    </rPh>
    <rPh sb="3" eb="4">
      <t>ネン</t>
    </rPh>
    <rPh sb="5" eb="6">
      <t>ガツ</t>
    </rPh>
    <rPh sb="7" eb="8">
      <t>ニチ</t>
    </rPh>
    <rPh sb="8" eb="10">
      <t>イゼン</t>
    </rPh>
    <rPh sb="11" eb="13">
      <t>ケイヒ</t>
    </rPh>
    <rPh sb="14" eb="17">
      <t>タイショウガイ</t>
    </rPh>
    <phoneticPr fontId="1"/>
  </si>
  <si>
    <t>令和8年4月1日以前の経費は対象外です</t>
    <rPh sb="0" eb="2">
      <t>レイワ</t>
    </rPh>
    <rPh sb="3" eb="4">
      <t>ネン</t>
    </rPh>
    <rPh sb="5" eb="6">
      <t>ツキ</t>
    </rPh>
    <rPh sb="7" eb="8">
      <t>ニチ</t>
    </rPh>
    <rPh sb="8" eb="10">
      <t>イゼン</t>
    </rPh>
    <rPh sb="11" eb="13">
      <t>ケイヒ</t>
    </rPh>
    <rPh sb="14" eb="17">
      <t>タイショウガイ</t>
    </rPh>
    <phoneticPr fontId="1"/>
  </si>
  <si>
    <t>ヶ月分で</t>
    <rPh sb="1" eb="3">
      <t>ゲツブン</t>
    </rPh>
    <phoneticPr fontId="1"/>
  </si>
  <si>
    <t>円（くるみん助成金の上限は50万円です）</t>
    <rPh sb="0" eb="1">
      <t>エン</t>
    </rPh>
    <rPh sb="6" eb="9">
      <t>ジョセイキン</t>
    </rPh>
    <rPh sb="10" eb="12">
      <t>ジョウゲン</t>
    </rPh>
    <rPh sb="15" eb="17">
      <t>マンエン</t>
    </rPh>
    <phoneticPr fontId="1"/>
  </si>
  <si>
    <t>プルダウン選択</t>
    <rPh sb="5" eb="7">
      <t>センタク</t>
    </rPh>
    <phoneticPr fontId="1"/>
  </si>
  <si>
    <t>利用料（月額）</t>
    <rPh sb="0" eb="3">
      <t>リヨウリョウ</t>
    </rPh>
    <rPh sb="4" eb="6">
      <t>ツキガク</t>
    </rPh>
    <phoneticPr fontId="1"/>
  </si>
  <si>
    <t>申請する利用料の最終支払日</t>
    <rPh sb="0" eb="2">
      <t>シンセイ</t>
    </rPh>
    <rPh sb="4" eb="7">
      <t>リヨウリョウ</t>
    </rPh>
    <rPh sb="8" eb="10">
      <t>サイシュウ</t>
    </rPh>
    <rPh sb="10" eb="13">
      <t>シハライヒ</t>
    </rPh>
    <phoneticPr fontId="1"/>
  </si>
  <si>
    <t>円（くるみん助成金の上限は50万円です）</t>
    <phoneticPr fontId="1"/>
  </si>
  <si>
    <t>実施予定期間（③の入力事項で変動します）</t>
  </si>
  <si>
    <t>ヶ月分のシステム利用料</t>
    <rPh sb="1" eb="2">
      <t>ゲツ</t>
    </rPh>
    <rPh sb="2" eb="3">
      <t>ブン</t>
    </rPh>
    <rPh sb="8" eb="11">
      <t>リヨウリョウ</t>
    </rPh>
    <phoneticPr fontId="1"/>
  </si>
  <si>
    <t>事業の実施予定期間は</t>
  </si>
  <si>
    <t>事業の実施予定期間は</t>
    <rPh sb="0" eb="2">
      <t>ジギョウ</t>
    </rPh>
    <rPh sb="3" eb="5">
      <t>ジッシ</t>
    </rPh>
    <rPh sb="5" eb="9">
      <t>ヨテイキカン</t>
    </rPh>
    <phoneticPr fontId="1"/>
  </si>
  <si>
    <t>円で申請します。</t>
    <rPh sb="0" eb="1">
      <t>エン</t>
    </rPh>
    <rPh sb="2" eb="4">
      <t>シンセイ</t>
    </rPh>
    <phoneticPr fontId="1"/>
  </si>
  <si>
    <t>支払日</t>
    <rPh sb="0" eb="3">
      <t>シハライヒ</t>
    </rPh>
    <phoneticPr fontId="1"/>
  </si>
  <si>
    <t>利用開始日はいつですか？</t>
    <rPh sb="0" eb="5">
      <t>リヨウカイシヒ</t>
    </rPh>
    <phoneticPr fontId="1"/>
  </si>
  <si>
    <t>利用終了日はいつですか？</t>
    <phoneticPr fontId="1"/>
  </si>
  <si>
    <t>利用料支払日はいつですか？</t>
    <rPh sb="0" eb="3">
      <t>リヨウリョウ</t>
    </rPh>
    <rPh sb="3" eb="6">
      <t>シハライヒ</t>
    </rPh>
    <phoneticPr fontId="1"/>
  </si>
  <si>
    <t>利用料（総額）はいくらですか？</t>
    <rPh sb="0" eb="3">
      <t>リヨウリョウ</t>
    </rPh>
    <rPh sb="4" eb="6">
      <t>ソウガク</t>
    </rPh>
    <phoneticPr fontId="1"/>
  </si>
  <si>
    <t>③必要事項を入力ください（年払い）</t>
    <rPh sb="1" eb="3">
      <t>ヒツヨウ</t>
    </rPh>
    <rPh sb="3" eb="5">
      <t>ジコウ</t>
    </rPh>
    <rPh sb="6" eb="8">
      <t>ニュウリョク</t>
    </rPh>
    <rPh sb="13" eb="15">
      <t>ネンバラ</t>
    </rPh>
    <phoneticPr fontId="1"/>
  </si>
  <si>
    <t>④必要事項を入力ください（月払い）</t>
    <rPh sb="1" eb="3">
      <t>ヒツヨウ</t>
    </rPh>
    <rPh sb="3" eb="5">
      <t>ジコウ</t>
    </rPh>
    <rPh sb="6" eb="8">
      <t>ニュウリョク</t>
    </rPh>
    <rPh sb="13" eb="15">
      <t>ツキハラ</t>
    </rPh>
    <phoneticPr fontId="1"/>
  </si>
  <si>
    <t>何ヶ月分か（R7とプラチナ）</t>
    <rPh sb="0" eb="4">
      <t>ナンカゲツブン</t>
    </rPh>
    <phoneticPr fontId="1"/>
  </si>
  <si>
    <t>何ヶ月分か（R8くるみん）</t>
    <rPh sb="0" eb="3">
      <t>ナンカゲツ</t>
    </rPh>
    <rPh sb="3" eb="4">
      <t>ブン</t>
    </rPh>
    <phoneticPr fontId="1"/>
  </si>
  <si>
    <t>ランニングコストで申請する場合の考え方について</t>
    <rPh sb="9" eb="11">
      <t>シンセイ</t>
    </rPh>
    <rPh sb="13" eb="15">
      <t>バアイ</t>
    </rPh>
    <rPh sb="16" eb="17">
      <t>カンガ</t>
    </rPh>
    <rPh sb="18" eb="19">
      <t>カタ</t>
    </rPh>
    <phoneticPr fontId="1"/>
  </si>
  <si>
    <t>入力方法：2026年9月1日→2026/9/30と入力ください</t>
  </si>
  <si>
    <t>入力方法：2026年9月1日→2026/9/30と入力ください</t>
    <rPh sb="0" eb="2">
      <t>ニュウリョク</t>
    </rPh>
    <rPh sb="2" eb="4">
      <t>ホウホウ</t>
    </rPh>
    <rPh sb="9" eb="10">
      <t>ネン</t>
    </rPh>
    <rPh sb="11" eb="12">
      <t>ガツ</t>
    </rPh>
    <rPh sb="13" eb="14">
      <t>ニチ</t>
    </rPh>
    <rPh sb="25" eb="27">
      <t>ニュウリョク</t>
    </rPh>
    <phoneticPr fontId="1"/>
  </si>
  <si>
    <t>入力方法：2026年8月10日→2026/8/10と入力ください</t>
  </si>
  <si>
    <t>色のセルに入力、あるいはプルダウン選択をお願いします</t>
    <rPh sb="0" eb="1">
      <t>イロ</t>
    </rPh>
    <rPh sb="5" eb="7">
      <t>ニュウリョク</t>
    </rPh>
    <rPh sb="17" eb="19">
      <t>センタク</t>
    </rPh>
    <rPh sb="21" eb="22">
      <t>ネガ</t>
    </rPh>
    <phoneticPr fontId="1"/>
  </si>
  <si>
    <t>何ヶ月分でくるみん助成金に申請しますか？（プルダウンで選択ください）</t>
    <rPh sb="0" eb="3">
      <t>ナンカゲツ</t>
    </rPh>
    <rPh sb="3" eb="4">
      <t>ブン</t>
    </rPh>
    <rPh sb="9" eb="12">
      <t>ジョセイキン</t>
    </rPh>
    <rPh sb="13" eb="15">
      <t>シンセイ</t>
    </rPh>
    <rPh sb="27" eb="29">
      <t>センタク</t>
    </rPh>
    <phoneticPr fontId="1"/>
  </si>
  <si>
    <t>何ヶ月分でくるみん助成金に申請しますか？（プルダウンで選択ください）</t>
    <phoneticPr fontId="1"/>
  </si>
  <si>
    <t>利用終了日はいつですか？</t>
    <rPh sb="0" eb="2">
      <t>リヨウ</t>
    </rPh>
    <rPh sb="2" eb="5">
      <t>シュウリョウヒ</t>
    </rPh>
    <phoneticPr fontId="1"/>
  </si>
  <si>
    <t>申請利用料の最終支払日はいつですか？</t>
    <rPh sb="0" eb="2">
      <t>シンセイ</t>
    </rPh>
    <rPh sb="2" eb="5">
      <t>リヨウリョウ</t>
    </rPh>
    <rPh sb="6" eb="8">
      <t>サイシュウ</t>
    </rPh>
    <rPh sb="8" eb="11">
      <t>シハライヒ</t>
    </rPh>
    <phoneticPr fontId="1"/>
  </si>
  <si>
    <t>※くるみん認定取得月の経費を含めて申請する場合、日割り計算が必要となります。</t>
    <rPh sb="5" eb="7">
      <t>ニンテイ</t>
    </rPh>
    <rPh sb="7" eb="9">
      <t>シュトク</t>
    </rPh>
    <rPh sb="9" eb="10">
      <t>ツキ</t>
    </rPh>
    <rPh sb="11" eb="13">
      <t>ケイヒ</t>
    </rPh>
    <rPh sb="14" eb="15">
      <t>フク</t>
    </rPh>
    <rPh sb="17" eb="19">
      <t>シンセイ</t>
    </rPh>
    <rPh sb="21" eb="23">
      <t>バアイ</t>
    </rPh>
    <rPh sb="24" eb="26">
      <t>ヒワ</t>
    </rPh>
    <rPh sb="27" eb="29">
      <t>ケイサン</t>
    </rPh>
    <rPh sb="30" eb="32">
      <t>ヒツヨウ</t>
    </rPh>
    <phoneticPr fontId="1"/>
  </si>
  <si>
    <t>分のみ</t>
    <rPh sb="0" eb="1">
      <t>ブン</t>
    </rPh>
    <phoneticPr fontId="1"/>
  </si>
  <si>
    <t>日額</t>
    <rPh sb="0" eb="2">
      <t>ニチガク</t>
    </rPh>
    <phoneticPr fontId="1"/>
  </si>
  <si>
    <t>で申請ください</t>
    <rPh sb="1" eb="3">
      <t>シンセイ</t>
    </rPh>
    <phoneticPr fontId="1"/>
  </si>
  <si>
    <t>認定取得月の対象経費</t>
    <rPh sb="0" eb="2">
      <t>ニンテイ</t>
    </rPh>
    <rPh sb="2" eb="4">
      <t>シュトク</t>
    </rPh>
    <rPh sb="4" eb="5">
      <t>ツキ</t>
    </rPh>
    <rPh sb="6" eb="10">
      <t>タイショウケイヒ</t>
    </rPh>
    <phoneticPr fontId="1"/>
  </si>
  <si>
    <t>認定取得月以降の経費</t>
    <rPh sb="0" eb="2">
      <t>ニンテイ</t>
    </rPh>
    <rPh sb="2" eb="4">
      <t>シュトク</t>
    </rPh>
    <rPh sb="4" eb="7">
      <t>ツキイコウ</t>
    </rPh>
    <rPh sb="8" eb="10">
      <t>ケイヒ</t>
    </rPh>
    <phoneticPr fontId="1"/>
  </si>
  <si>
    <t>※くるみん認定取得月の利用料も含めて申請される場合は下記の金額で申請ください。</t>
  </si>
  <si>
    <t>円のため</t>
    <rPh sb="0" eb="1">
      <t>エン</t>
    </rPh>
    <phoneticPr fontId="1"/>
  </si>
  <si>
    <t>円で申請ください。</t>
    <rPh sb="0" eb="1">
      <t>エン</t>
    </rPh>
    <rPh sb="2" eb="4">
      <t>シンセイ</t>
    </rPh>
    <phoneticPr fontId="1"/>
  </si>
  <si>
    <t>（くるみん認定取得月のみ日割り計算）</t>
    <rPh sb="5" eb="7">
      <t>ニンテイ</t>
    </rPh>
    <rPh sb="7" eb="9">
      <t>シュトク</t>
    </rPh>
    <rPh sb="9" eb="10">
      <t>ツキ</t>
    </rPh>
    <rPh sb="12" eb="14">
      <t>ヒワ</t>
    </rPh>
    <rPh sb="15" eb="17">
      <t>ケイサン</t>
    </rPh>
    <phoneticPr fontId="1"/>
  </si>
  <si>
    <t>対象となるシステム利用料は</t>
    <rPh sb="0" eb="2">
      <t>タイショウ</t>
    </rPh>
    <rPh sb="9" eb="11">
      <t>リヨウ</t>
    </rPh>
    <rPh sb="11" eb="12">
      <t>リョウ</t>
    </rPh>
    <phoneticPr fontId="1"/>
  </si>
  <si>
    <t>※くるみん認定取得月の利用料も含めて申請される場合は下記の金額で申請ください。</t>
    <phoneticPr fontId="1"/>
  </si>
  <si>
    <t>のため</t>
    <phoneticPr fontId="1"/>
  </si>
  <si>
    <t>左図の例を参考に、くるみん認定取得月の経費も含めて申請される場合は</t>
    <rPh sb="0" eb="2">
      <t>ヒダリズ</t>
    </rPh>
    <rPh sb="3" eb="4">
      <t>レイ</t>
    </rPh>
    <rPh sb="5" eb="7">
      <t>サンコウ</t>
    </rPh>
    <rPh sb="13" eb="15">
      <t>ニンテイ</t>
    </rPh>
    <rPh sb="15" eb="18">
      <t>シュトクツキ</t>
    </rPh>
    <rPh sb="19" eb="21">
      <t>ケイヒ</t>
    </rPh>
    <rPh sb="22" eb="23">
      <t>フク</t>
    </rPh>
    <rPh sb="25" eb="27">
      <t>シンセイ</t>
    </rPh>
    <rPh sb="30" eb="32">
      <t>バアイ</t>
    </rPh>
    <phoneticPr fontId="1"/>
  </si>
  <si>
    <t>金額が若干変更しますのでご注意ください。</t>
    <rPh sb="0" eb="2">
      <t>キンガク</t>
    </rPh>
    <rPh sb="3" eb="5">
      <t>ジャッカン</t>
    </rPh>
    <rPh sb="5" eb="7">
      <t>ヘンコウ</t>
    </rPh>
    <rPh sb="13" eb="15">
      <t>チュウイ</t>
    </rPh>
    <phoneticPr fontId="1"/>
  </si>
  <si>
    <t>ランニングコストで申請する場合の考え方について</t>
    <rPh sb="16" eb="17">
      <t>カンガ</t>
    </rPh>
    <rPh sb="18" eb="19">
      <t>カタ</t>
    </rPh>
    <phoneticPr fontId="1"/>
  </si>
  <si>
    <t>上記のくるみん認定の行動計画期間は</t>
    <rPh sb="0" eb="2">
      <t>ジョウキ</t>
    </rPh>
    <rPh sb="7" eb="9">
      <t>ニンテイ</t>
    </rPh>
    <rPh sb="10" eb="16">
      <t>コウドウケイカクキカン</t>
    </rPh>
    <phoneticPr fontId="1"/>
  </si>
  <si>
    <t>です。</t>
    <phoneticPr fontId="1"/>
  </si>
  <si>
    <t>以降から現在までに雇用を開始し、現在も就業継続中の方の</t>
    <rPh sb="0" eb="2">
      <t>イコウ</t>
    </rPh>
    <rPh sb="4" eb="6">
      <t>ゲンザイ</t>
    </rPh>
    <rPh sb="9" eb="11">
      <t>コヨウ</t>
    </rPh>
    <rPh sb="12" eb="14">
      <t>カイシ</t>
    </rPh>
    <rPh sb="16" eb="18">
      <t>ゲンザイ</t>
    </rPh>
    <rPh sb="19" eb="24">
      <t>シュウギョウケイゾクチュウ</t>
    </rPh>
    <rPh sb="25" eb="26">
      <t>カタ</t>
    </rPh>
    <phoneticPr fontId="1"/>
  </si>
  <si>
    <t>の期間の給与が助成対象経費です。</t>
    <phoneticPr fontId="1"/>
  </si>
  <si>
    <r>
      <t>給与で申請する場合の考え方について</t>
    </r>
    <r>
      <rPr>
        <b/>
        <sz val="11"/>
        <color theme="1"/>
        <rFont val="Yu Gothic"/>
        <family val="3"/>
        <charset val="128"/>
        <scheme val="minor"/>
      </rPr>
      <t>（産前・産後休業、育児休業、時短勤務などを取得する労働者の業務を代替する労働者、あるいは労働者の業務負担軽減や所定外労働の削減などを図るために増員する労働者の給与）</t>
    </r>
    <rPh sb="0" eb="2">
      <t>キュウヨ</t>
    </rPh>
    <rPh sb="3" eb="5">
      <t>シンセイ</t>
    </rPh>
    <rPh sb="7" eb="9">
      <t>バアイ</t>
    </rPh>
    <rPh sb="10" eb="11">
      <t>カンガ</t>
    </rPh>
    <rPh sb="12" eb="13">
      <t>カタ</t>
    </rPh>
    <rPh sb="96" eb="98">
      <t>キュウヨ</t>
    </rPh>
    <phoneticPr fontId="1"/>
  </si>
  <si>
    <t>就業開始日はいつですか？</t>
  </si>
  <si>
    <t>就業終了日はいつですか？</t>
    <rPh sb="0" eb="2">
      <t>シュウギョウ</t>
    </rPh>
    <phoneticPr fontId="1"/>
  </si>
  <si>
    <t>月給はいくらですか？</t>
    <rPh sb="0" eb="2">
      <t>ゲッキュウ</t>
    </rPh>
    <phoneticPr fontId="1"/>
  </si>
  <si>
    <t>最終の給与支払日はいつですか？</t>
    <rPh sb="0" eb="2">
      <t>サイシュウ</t>
    </rPh>
    <rPh sb="3" eb="5">
      <t>キュウヨ</t>
    </rPh>
    <rPh sb="5" eb="8">
      <t>シハライヒ</t>
    </rPh>
    <phoneticPr fontId="1"/>
  </si>
  <si>
    <t>②必要事項を入力ください</t>
    <rPh sb="1" eb="3">
      <t>ヒツヨウ</t>
    </rPh>
    <rPh sb="3" eb="5">
      <t>ジコウ</t>
    </rPh>
    <rPh sb="6" eb="8">
      <t>ニュウリョク</t>
    </rPh>
    <phoneticPr fontId="1"/>
  </si>
  <si>
    <t>～令和9年2月28日</t>
    <rPh sb="1" eb="3">
      <t>レイワ</t>
    </rPh>
    <rPh sb="4" eb="5">
      <t>ネン</t>
    </rPh>
    <rPh sb="6" eb="7">
      <t>ガツ</t>
    </rPh>
    <rPh sb="9" eb="10">
      <t>ニチ</t>
    </rPh>
    <phoneticPr fontId="1"/>
  </si>
  <si>
    <t>月払い（人件費　R7＆プラチナ）</t>
    <rPh sb="0" eb="2">
      <t>ツキハラ</t>
    </rPh>
    <rPh sb="4" eb="7">
      <t>ジンケンヒ</t>
    </rPh>
    <phoneticPr fontId="1"/>
  </si>
  <si>
    <t>月払い（人件費　R8）</t>
    <rPh sb="0" eb="2">
      <t>ツキハラ</t>
    </rPh>
    <rPh sb="4" eb="7">
      <t>ジンケンヒ</t>
    </rPh>
    <phoneticPr fontId="1"/>
  </si>
  <si>
    <t>対象となる給与は</t>
    <rPh sb="0" eb="2">
      <t>タイショウ</t>
    </rPh>
    <rPh sb="5" eb="7">
      <t>キュウヨ</t>
    </rPh>
    <phoneticPr fontId="1"/>
  </si>
  <si>
    <t>日</t>
    <rPh sb="0" eb="1">
      <t>ニチ</t>
    </rPh>
    <phoneticPr fontId="1"/>
  </si>
  <si>
    <t>※くるみん認定取得月の給与も含めて申請される場合は下記も参照ください</t>
    <rPh sb="11" eb="13">
      <t>キュウヨ</t>
    </rPh>
    <rPh sb="28" eb="30">
      <t>サンショウ</t>
    </rPh>
    <phoneticPr fontId="1"/>
  </si>
  <si>
    <t>以降の労働日数×日給分で申請する必要があります。</t>
    <rPh sb="0" eb="2">
      <t>イコウ</t>
    </rPh>
    <rPh sb="3" eb="7">
      <t>ロウドウニッスウ</t>
    </rPh>
    <rPh sb="8" eb="11">
      <t>ニッキュウブン</t>
    </rPh>
    <rPh sb="12" eb="14">
      <t>シンセイ</t>
    </rPh>
    <rPh sb="16" eb="18">
      <t>ヒツヨウ</t>
    </rPh>
    <phoneticPr fontId="1"/>
  </si>
  <si>
    <t>くるみん認定取得月の対象給与の計算</t>
    <rPh sb="4" eb="6">
      <t>ニンテイ</t>
    </rPh>
    <rPh sb="6" eb="8">
      <t>シュトク</t>
    </rPh>
    <rPh sb="8" eb="9">
      <t>ツキ</t>
    </rPh>
    <rPh sb="10" eb="12">
      <t>タイショウ</t>
    </rPh>
    <rPh sb="12" eb="14">
      <t>キュウヨ</t>
    </rPh>
    <rPh sb="15" eb="17">
      <t>ケイサン</t>
    </rPh>
    <phoneticPr fontId="1"/>
  </si>
  <si>
    <t>以降の労働日数は</t>
    <rPh sb="0" eb="2">
      <t>イコウ</t>
    </rPh>
    <rPh sb="3" eb="5">
      <t>ロウドウ</t>
    </rPh>
    <rPh sb="5" eb="7">
      <t>ニッスウ</t>
    </rPh>
    <phoneticPr fontId="1"/>
  </si>
  <si>
    <t>日給は</t>
    <rPh sb="0" eb="2">
      <t>ニッキュウ</t>
    </rPh>
    <phoneticPr fontId="1"/>
  </si>
  <si>
    <t>となるため</t>
    <phoneticPr fontId="1"/>
  </si>
  <si>
    <t>くるみん認定取得月のみ</t>
    <rPh sb="4" eb="6">
      <t>ニンテイ</t>
    </rPh>
    <rPh sb="6" eb="8">
      <t>シュトク</t>
    </rPh>
    <rPh sb="8" eb="9">
      <t>ツキ</t>
    </rPh>
    <phoneticPr fontId="1"/>
  </si>
  <si>
    <t>が対象給与です</t>
    <rPh sb="1" eb="3">
      <t>タイショウ</t>
    </rPh>
    <rPh sb="3" eb="5">
      <t>キュウヨ</t>
    </rPh>
    <phoneticPr fontId="1"/>
  </si>
  <si>
    <t>認定日以降の労働日数</t>
    <rPh sb="0" eb="3">
      <t>ニンテイヒ</t>
    </rPh>
    <rPh sb="3" eb="5">
      <t>イコウ</t>
    </rPh>
    <rPh sb="6" eb="8">
      <t>ロウドウ</t>
    </rPh>
    <rPh sb="8" eb="10">
      <t>ニッスウ</t>
    </rPh>
    <phoneticPr fontId="1"/>
  </si>
  <si>
    <r>
      <t>プラチナくるみん認定</t>
    </r>
    <r>
      <rPr>
        <sz val="8"/>
        <color theme="1"/>
        <rFont val="Yu Gothic"/>
        <family val="3"/>
        <charset val="128"/>
        <scheme val="minor"/>
      </rPr>
      <t>（※R8/3/31までに取得）</t>
    </r>
    <rPh sb="8" eb="10">
      <t>ニンテイ</t>
    </rPh>
    <rPh sb="22" eb="24">
      <t>シュトク</t>
    </rPh>
    <phoneticPr fontId="1"/>
  </si>
  <si>
    <t>①くるみん（プラチナ）認定取得日は</t>
    <rPh sb="11" eb="13">
      <t>ニンテイ</t>
    </rPh>
    <rPh sb="13" eb="15">
      <t>シュトク</t>
    </rPh>
    <rPh sb="15" eb="16">
      <t>ヒ</t>
    </rPh>
    <phoneticPr fontId="1"/>
  </si>
  <si>
    <t>上記のくるみん（プラチナ）認定の行動計画期間は</t>
    <rPh sb="0" eb="2">
      <t>ジョウキ</t>
    </rPh>
    <rPh sb="13" eb="15">
      <t>ニンテイ</t>
    </rPh>
    <rPh sb="16" eb="22">
      <t>コウドウケイカクキカン</t>
    </rPh>
    <phoneticPr fontId="1"/>
  </si>
  <si>
    <r>
      <rPr>
        <sz val="10"/>
        <color theme="1"/>
        <rFont val="Yu Gothic"/>
        <family val="3"/>
        <charset val="128"/>
        <scheme val="minor"/>
      </rPr>
      <t>認定取得日</t>
    </r>
    <r>
      <rPr>
        <sz val="11"/>
        <color theme="1"/>
        <rFont val="Yu Gothic"/>
        <family val="2"/>
        <scheme val="minor"/>
      </rPr>
      <t>～令和9年2月28日</t>
    </r>
    <rPh sb="0" eb="2">
      <t>ニンテイ</t>
    </rPh>
    <rPh sb="2" eb="5">
      <t>シュトクヒ</t>
    </rPh>
    <rPh sb="6" eb="8">
      <t>レイワ</t>
    </rPh>
    <rPh sb="9" eb="10">
      <t>ネン</t>
    </rPh>
    <rPh sb="11" eb="12">
      <t>ガツ</t>
    </rPh>
    <rPh sb="14" eb="15">
      <t>ニチ</t>
    </rPh>
    <phoneticPr fontId="1"/>
  </si>
  <si>
    <t>プラチナくるみん認定取得日以前の経費は対象外です</t>
    <rPh sb="13" eb="15">
      <t>イゼン</t>
    </rPh>
    <rPh sb="16" eb="18">
      <t>ケイヒ</t>
    </rPh>
    <rPh sb="19" eb="22">
      <t>タイショウガイ</t>
    </rPh>
    <phoneticPr fontId="1"/>
  </si>
  <si>
    <r>
      <t>プラチナくるみん認定</t>
    </r>
    <r>
      <rPr>
        <sz val="8"/>
        <color theme="1"/>
        <rFont val="Yu Gothic"/>
        <family val="3"/>
        <charset val="128"/>
        <scheme val="minor"/>
      </rPr>
      <t>（※R8/4/1以降に取得）</t>
    </r>
    <rPh sb="8" eb="10">
      <t>ニンテイ</t>
    </rPh>
    <rPh sb="18" eb="20">
      <t>イコウ</t>
    </rPh>
    <phoneticPr fontId="1"/>
  </si>
  <si>
    <t>令和8年度くるみん（プラチナ）認定のため、チェックシートを変えてください</t>
    <phoneticPr fontId="1"/>
  </si>
  <si>
    <t>申請する給与対象者の</t>
    <rPh sb="0" eb="2">
      <t>シンセイ</t>
    </rPh>
    <rPh sb="4" eb="6">
      <t>キュウヨ</t>
    </rPh>
    <rPh sb="6" eb="9">
      <t>タイショウシャ</t>
    </rPh>
    <phoneticPr fontId="1"/>
  </si>
  <si>
    <t>購入日はいつですか？</t>
    <rPh sb="0" eb="2">
      <t>コウニュウ</t>
    </rPh>
    <rPh sb="2" eb="3">
      <t>ヒ</t>
    </rPh>
    <phoneticPr fontId="1"/>
  </si>
  <si>
    <t>納品日はいつですか？</t>
    <rPh sb="0" eb="3">
      <t>ノウヒンヒ</t>
    </rPh>
    <phoneticPr fontId="1"/>
  </si>
  <si>
    <t>単価（税抜）はいくらですか？</t>
    <rPh sb="0" eb="2">
      <t>タンカ</t>
    </rPh>
    <rPh sb="3" eb="5">
      <t>ゼイヌキ</t>
    </rPh>
    <phoneticPr fontId="1"/>
  </si>
  <si>
    <t>支払日はいつですか？</t>
    <rPh sb="0" eb="3">
      <t>シハライヒ</t>
    </rPh>
    <phoneticPr fontId="1"/>
  </si>
  <si>
    <t>求人広告費で申請する場合の実施期間の考え方について</t>
    <rPh sb="0" eb="2">
      <t>キュウジン</t>
    </rPh>
    <rPh sb="2" eb="5">
      <t>コウコクヒ</t>
    </rPh>
    <rPh sb="6" eb="8">
      <t>シンセイ</t>
    </rPh>
    <rPh sb="10" eb="12">
      <t>バアイ</t>
    </rPh>
    <rPh sb="13" eb="15">
      <t>ジッシ</t>
    </rPh>
    <rPh sb="15" eb="17">
      <t>キカン</t>
    </rPh>
    <rPh sb="18" eb="19">
      <t>カンガ</t>
    </rPh>
    <rPh sb="20" eb="21">
      <t>カタ</t>
    </rPh>
    <phoneticPr fontId="1"/>
  </si>
  <si>
    <t>の期間内に掲載し、採用に至った求人広告費用が対象です。</t>
    <rPh sb="3" eb="4">
      <t>ナイ</t>
    </rPh>
    <rPh sb="5" eb="7">
      <t>ケイサイ</t>
    </rPh>
    <rPh sb="9" eb="11">
      <t>サイヨウ</t>
    </rPh>
    <rPh sb="12" eb="13">
      <t>イタ</t>
    </rPh>
    <rPh sb="15" eb="17">
      <t>キュウジン</t>
    </rPh>
    <rPh sb="17" eb="21">
      <t>コウコクヒヨウ</t>
    </rPh>
    <rPh sb="22" eb="24">
      <t>タイショウ</t>
    </rPh>
    <phoneticPr fontId="1"/>
  </si>
  <si>
    <t>申請する求人広告費の</t>
    <rPh sb="0" eb="2">
      <t>シンセイ</t>
    </rPh>
    <rPh sb="4" eb="9">
      <t>キュウジンコウコクヒ</t>
    </rPh>
    <phoneticPr fontId="1"/>
  </si>
  <si>
    <t>掲載開始日はいつですか？</t>
    <rPh sb="0" eb="2">
      <t>ケイサイ</t>
    </rPh>
    <rPh sb="2" eb="5">
      <t>カイシヒ</t>
    </rPh>
    <phoneticPr fontId="1"/>
  </si>
  <si>
    <t>掲載終了日はいつですか？</t>
    <rPh sb="0" eb="2">
      <t>ケイサイ</t>
    </rPh>
    <rPh sb="2" eb="4">
      <t>シュウリョウ</t>
    </rPh>
    <rPh sb="4" eb="5">
      <t>ヒ</t>
    </rPh>
    <phoneticPr fontId="1"/>
  </si>
  <si>
    <t>採用決定日はいつですか？</t>
    <rPh sb="0" eb="2">
      <t>サイヨウ</t>
    </rPh>
    <rPh sb="2" eb="5">
      <t>ケッテイヒ</t>
    </rPh>
    <phoneticPr fontId="1"/>
  </si>
  <si>
    <t>雇用開始日はいつですか？</t>
    <rPh sb="0" eb="2">
      <t>コヨウ</t>
    </rPh>
    <rPh sb="2" eb="5">
      <t>カイシヒ</t>
    </rPh>
    <phoneticPr fontId="1"/>
  </si>
  <si>
    <t>広告会社への支払日はいつですか？</t>
    <rPh sb="0" eb="4">
      <t>コウコクカイシャ</t>
    </rPh>
    <rPh sb="6" eb="9">
      <t>シハライヒ</t>
    </rPh>
    <phoneticPr fontId="1"/>
  </si>
  <si>
    <t>※くるみん(プラチナ)認定取得月の経費を含めて申請する場合、日割り計算が必要となります。</t>
    <rPh sb="11" eb="13">
      <t>ニンテイ</t>
    </rPh>
    <rPh sb="13" eb="15">
      <t>シュトク</t>
    </rPh>
    <rPh sb="15" eb="16">
      <t>ツキ</t>
    </rPh>
    <rPh sb="17" eb="19">
      <t>ケイヒ</t>
    </rPh>
    <rPh sb="20" eb="21">
      <t>フク</t>
    </rPh>
    <rPh sb="23" eb="25">
      <t>シンセイ</t>
    </rPh>
    <rPh sb="27" eb="29">
      <t>バアイ</t>
    </rPh>
    <rPh sb="30" eb="32">
      <t>ヒワ</t>
    </rPh>
    <rPh sb="33" eb="35">
      <t>ケイサン</t>
    </rPh>
    <rPh sb="36" eb="38">
      <t>ヒツヨウ</t>
    </rPh>
    <phoneticPr fontId="1"/>
  </si>
  <si>
    <r>
      <t>給与で申請する場合の考え方について</t>
    </r>
    <r>
      <rPr>
        <b/>
        <sz val="11"/>
        <color theme="1"/>
        <rFont val="Yu Gothic"/>
        <family val="3"/>
        <charset val="128"/>
        <scheme val="minor"/>
      </rPr>
      <t>（産前・産後休業、育児休業、時短勤務などを取得する労働者の業務を代替する労働者、</t>
    </r>
    <rPh sb="0" eb="2">
      <t>キュウヨ</t>
    </rPh>
    <rPh sb="3" eb="5">
      <t>シンセイ</t>
    </rPh>
    <rPh sb="7" eb="9">
      <t>バアイ</t>
    </rPh>
    <rPh sb="10" eb="11">
      <t>カンガ</t>
    </rPh>
    <rPh sb="12" eb="13">
      <t>カタ</t>
    </rPh>
    <phoneticPr fontId="1"/>
  </si>
  <si>
    <t>あるいは労働者の業務負担軽減や所定外労働の削減などを図るために増員する労働者の給与）</t>
    <phoneticPr fontId="1"/>
  </si>
  <si>
    <t>の期間内に掲載し、採用に至った求人広告費用が対象です。</t>
    <phoneticPr fontId="1"/>
  </si>
  <si>
    <t>備品購入で申請する場合の実施期間の考え方について</t>
    <rPh sb="2" eb="4">
      <t>コウニュウ</t>
    </rPh>
    <rPh sb="5" eb="7">
      <t>シンセイ</t>
    </rPh>
    <rPh sb="9" eb="11">
      <t>バアイ</t>
    </rPh>
    <rPh sb="12" eb="14">
      <t>ジッシ</t>
    </rPh>
    <rPh sb="14" eb="16">
      <t>キカン</t>
    </rPh>
    <rPh sb="17" eb="18">
      <t>カンガ</t>
    </rPh>
    <rPh sb="19" eb="20">
      <t>カタ</t>
    </rPh>
    <phoneticPr fontId="1"/>
  </si>
  <si>
    <t>の期間内に購入し、納品と支払いの完了した備品が対象です。</t>
  </si>
  <si>
    <t>の期間内に購入し、納品と支払いの完了した備品が対象です。</t>
    <rPh sb="3" eb="4">
      <t>ナイ</t>
    </rPh>
    <rPh sb="5" eb="7">
      <t>コウニュウ</t>
    </rPh>
    <rPh sb="9" eb="11">
      <t>ノウヒン</t>
    </rPh>
    <rPh sb="12" eb="14">
      <t>シハラ</t>
    </rPh>
    <rPh sb="16" eb="18">
      <t>カンリョウ</t>
    </rPh>
    <rPh sb="23" eb="25">
      <t>タイショウ</t>
    </rPh>
    <phoneticPr fontId="1"/>
  </si>
  <si>
    <t>申請する備品の</t>
    <rPh sb="0" eb="2">
      <t>シンセイ</t>
    </rPh>
    <phoneticPr fontId="1"/>
  </si>
  <si>
    <t>備品購入で申請する場合の実施期間の考え方について</t>
    <rPh sb="12" eb="14">
      <t>ジッシ</t>
    </rPh>
    <rPh sb="14" eb="16">
      <t>キカン</t>
    </rPh>
    <phoneticPr fontId="1"/>
  </si>
  <si>
    <t xml:space="preserve"> 　</t>
    <phoneticPr fontId="1"/>
  </si>
  <si>
    <t>金額が若干変動しますのでご注意ください。</t>
    <rPh sb="0" eb="2">
      <t>キンガク</t>
    </rPh>
    <rPh sb="3" eb="5">
      <t>ジャッカン</t>
    </rPh>
    <rPh sb="5" eb="7">
      <t>ヘンドウ</t>
    </rPh>
    <rPh sb="13" eb="15">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</si>
</sst>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411]ggge&quot;年&quot;m&quot;月&quot;d&quot;日&quot;;@"/>
    <numFmt numFmtId="178" formatCode="[$-411]ge\.m\.d;@"/>
    <numFmt numFmtId="179" formatCode="&quot;¥&quot;#,##0_);[Red]\(&quot;¥&quot;#,##0\)"/>
    <numFmt numFmtId="180" formatCode="&quot;¥&quot;#,##0.00_);[Red]\(&quot;¥&quot;#,##0.00\)"/>
    <numFmt numFmtId="181" formatCode="&quot;¥&quot;#,##0.0_);[Red]\(&quot;¥&quot;#,##0.0\)"/>
    <numFmt numFmtId="182" formatCode="yyyy&quot;年&quot;m&quot;月&quot;;@"/>
  </numFmts>
  <fonts count="32">
    <font>
      <sz val="11"/>
      <color theme="1"/>
      <name val="Yu Gothic"/>
      <family val="2"/>
      <scheme val="minor"/>
    </font>
    <font>
      <sz val="6"/>
      <name val="Yu Gothic"/>
      <family val="3"/>
      <charset val="128"/>
      <scheme val="minor"/>
    </font>
    <font>
      <sz val="11"/>
      <color rgb="FFFF0000"/>
      <name val="Yu Gothic"/>
      <family val="2"/>
      <scheme val="minor"/>
    </font>
    <font>
      <sz val="14"/>
      <color rgb="FFFF0000"/>
      <name val="Yu Gothic"/>
      <family val="3"/>
      <charset val="128"/>
      <scheme val="minor"/>
    </font>
    <font>
      <sz val="14"/>
      <color theme="1"/>
      <name val="Yu Gothic"/>
      <family val="3"/>
      <charset val="128"/>
      <scheme val="minor"/>
    </font>
    <font>
      <sz val="12"/>
      <color theme="1"/>
      <name val="Yu Gothic"/>
      <family val="3"/>
      <charset val="128"/>
      <scheme val="minor"/>
    </font>
    <font>
      <sz val="12"/>
      <color rgb="FFFF0000"/>
      <name val="Yu Gothic"/>
      <family val="3"/>
      <charset val="128"/>
      <scheme val="minor"/>
    </font>
    <font>
      <b/>
      <sz val="14"/>
      <color theme="1"/>
      <name val="Yu Gothic"/>
      <family val="3"/>
      <charset val="128"/>
      <scheme val="minor"/>
    </font>
    <font>
      <sz val="11"/>
      <color theme="1"/>
      <name val="Yu Gothic"/>
      <family val="3"/>
      <charset val="128"/>
      <scheme val="minor"/>
    </font>
    <font>
      <sz val="11"/>
      <color indexed="8"/>
      <name val="ＭＳ Ｐゴシック"/>
      <family val="3"/>
      <charset val="128"/>
    </font>
    <font>
      <sz val="12"/>
      <color theme="1"/>
      <name val="Yu Gothic"/>
      <family val="2"/>
      <scheme val="minor"/>
    </font>
    <font>
      <sz val="14"/>
      <color theme="1"/>
      <name val="Yu Gothic"/>
      <family val="2"/>
      <scheme val="minor"/>
    </font>
    <font>
      <b/>
      <sz val="18"/>
      <color theme="1"/>
      <name val="Yu Gothic"/>
      <family val="3"/>
      <charset val="128"/>
      <scheme val="minor"/>
    </font>
    <font>
      <b/>
      <sz val="14"/>
      <color rgb="FFFF0000"/>
      <name val="Yu Gothic"/>
      <family val="3"/>
      <charset val="128"/>
      <scheme val="minor"/>
    </font>
    <font>
      <b/>
      <sz val="18"/>
      <color rgb="FFFF0000"/>
      <name val="Yu Gothic"/>
      <family val="3"/>
      <charset val="128"/>
      <scheme val="minor"/>
    </font>
    <font>
      <sz val="18"/>
      <color rgb="FFFF0000"/>
      <name val="Yu Gothic"/>
      <family val="3"/>
      <charset val="128"/>
      <scheme val="minor"/>
    </font>
    <font>
      <b/>
      <sz val="20"/>
      <color theme="1"/>
      <name val="Yu Gothic"/>
      <family val="3"/>
      <charset val="128"/>
      <scheme val="minor"/>
    </font>
    <font>
      <sz val="11"/>
      <color rgb="FFFF0000"/>
      <name val="Yu Gothic"/>
      <family val="3"/>
      <charset val="128"/>
      <scheme val="minor"/>
    </font>
    <font>
      <b/>
      <sz val="11"/>
      <color rgb="FFFF0000"/>
      <name val="Yu Gothic"/>
      <family val="3"/>
      <charset val="128"/>
      <scheme val="minor"/>
    </font>
    <font>
      <sz val="9"/>
      <color theme="1"/>
      <name val="Yu Gothic"/>
      <family val="3"/>
      <charset val="128"/>
      <scheme val="minor"/>
    </font>
    <font>
      <sz val="6"/>
      <color theme="1"/>
      <name val="Yu Gothic"/>
      <family val="3"/>
      <charset val="128"/>
      <scheme val="minor"/>
    </font>
    <font>
      <sz val="8"/>
      <color theme="1"/>
      <name val="Yu Gothic"/>
      <family val="2"/>
      <scheme val="minor"/>
    </font>
    <font>
      <u/>
      <sz val="11"/>
      <color theme="1"/>
      <name val="Yu Gothic"/>
      <family val="3"/>
      <charset val="128"/>
      <scheme val="minor"/>
    </font>
    <font>
      <u/>
      <sz val="14"/>
      <color theme="1"/>
      <name val="Yu Gothic"/>
      <family val="3"/>
      <charset val="128"/>
      <scheme val="minor"/>
    </font>
    <font>
      <b/>
      <sz val="11"/>
      <color theme="1"/>
      <name val="Yu Gothic"/>
      <family val="3"/>
      <charset val="128"/>
      <scheme val="minor"/>
    </font>
    <font>
      <sz val="9"/>
      <color theme="1"/>
      <name val="Yu Gothic"/>
      <family val="2"/>
      <scheme val="minor"/>
    </font>
    <font>
      <sz val="8"/>
      <color theme="1"/>
      <name val="Yu Gothic"/>
      <family val="3"/>
      <charset val="128"/>
      <scheme val="minor"/>
    </font>
    <font>
      <sz val="10"/>
      <color theme="1"/>
      <name val="Yu Gothic"/>
      <family val="3"/>
      <charset val="128"/>
      <scheme val="minor"/>
    </font>
    <font>
      <sz val="16"/>
      <color theme="1"/>
      <name val="Yu Gothic"/>
      <family val="2"/>
      <scheme val="minor"/>
    </font>
    <font>
      <sz val="11"/>
      <color rgb="FF000000"/>
      <name val="Yu Gothic"/>
      <family val="3"/>
      <charset val="128"/>
      <scheme val="minor"/>
    </font>
    <font>
      <sz val="11"/>
      <color rgb="FF000000"/>
      <name val="Calibri"/>
      <family val="2"/>
    </font>
    <font>
      <sz val="11"/>
      <color rgb="FF000000"/>
      <name val="Calibri"/>
      <family val="3"/>
      <charset val="128"/>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ck">
        <color rgb="FF0070C0"/>
      </left>
      <right style="thick">
        <color rgb="FF0070C0"/>
      </right>
      <top style="thick">
        <color rgb="FF0070C0"/>
      </top>
      <bottom style="thick">
        <color rgb="FF0070C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8" fillId="0" borderId="0">
      <alignment vertical="center"/>
    </xf>
    <xf numFmtId="38" fontId="9" fillId="0" borderId="0" applyFont="0" applyFill="0" applyBorder="0" applyAlignment="0" applyProtection="0">
      <alignment vertical="center"/>
    </xf>
  </cellStyleXfs>
  <cellXfs count="94">
    <xf numFmtId="0" fontId="0" fillId="0" borderId="0" xfId="0"/>
    <xf numFmtId="0" fontId="2" fillId="0" borderId="0" xfId="0" applyFont="1"/>
    <xf numFmtId="0" fontId="0" fillId="0" borderId="0" xfId="0" applyAlignment="1">
      <alignment horizontal="center" vertical="center"/>
    </xf>
    <xf numFmtId="0" fontId="0" fillId="3" borderId="0" xfId="0" applyFill="1"/>
    <xf numFmtId="178" fontId="0" fillId="0" borderId="0" xfId="0" applyNumberFormat="1"/>
    <xf numFmtId="180" fontId="0" fillId="0" borderId="0" xfId="0" applyNumberFormat="1"/>
    <xf numFmtId="0" fontId="0" fillId="4" borderId="2" xfId="0" applyFill="1" applyBorder="1"/>
    <xf numFmtId="0" fontId="0" fillId="4" borderId="0" xfId="0" applyFill="1"/>
    <xf numFmtId="178" fontId="0" fillId="4" borderId="0" xfId="0" applyNumberFormat="1" applyFill="1"/>
    <xf numFmtId="178" fontId="0" fillId="3" borderId="0" xfId="0" applyNumberFormat="1" applyFill="1" applyAlignment="1">
      <alignment horizontal="center"/>
    </xf>
    <xf numFmtId="178" fontId="2" fillId="0" borderId="0" xfId="0" applyNumberFormat="1" applyFont="1"/>
    <xf numFmtId="0" fontId="7"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4" fillId="0" borderId="0" xfId="0" applyFont="1"/>
    <xf numFmtId="0" fontId="4" fillId="0" borderId="1" xfId="0" applyFont="1" applyBorder="1"/>
    <xf numFmtId="0" fontId="8" fillId="0" borderId="0" xfId="0" applyFont="1"/>
    <xf numFmtId="0" fontId="7" fillId="4" borderId="2" xfId="0" applyFont="1" applyFill="1" applyBorder="1" applyAlignment="1">
      <alignment horizontal="center"/>
    </xf>
    <xf numFmtId="177" fontId="7" fillId="4" borderId="2" xfId="0" applyNumberFormat="1" applyFont="1" applyFill="1" applyBorder="1" applyAlignment="1">
      <alignment horizontal="center"/>
    </xf>
    <xf numFmtId="0" fontId="4" fillId="0" borderId="3" xfId="0" applyFont="1" applyBorder="1"/>
    <xf numFmtId="0" fontId="0" fillId="0" borderId="4" xfId="0" applyBorder="1"/>
    <xf numFmtId="179" fontId="4" fillId="5" borderId="0" xfId="0" applyNumberFormat="1" applyFont="1" applyFill="1"/>
    <xf numFmtId="178" fontId="4" fillId="0" borderId="0" xfId="0" applyNumberFormat="1" applyFont="1"/>
    <xf numFmtId="0" fontId="4" fillId="0" borderId="0" xfId="0" applyFont="1" applyAlignment="1">
      <alignment horizontal="center"/>
    </xf>
    <xf numFmtId="0" fontId="3" fillId="0" borderId="0" xfId="0" applyFont="1"/>
    <xf numFmtId="0" fontId="5" fillId="0" borderId="0" xfId="0" applyFont="1"/>
    <xf numFmtId="0" fontId="8" fillId="0" borderId="0" xfId="0" applyFont="1" applyAlignment="1">
      <alignment horizontal="center"/>
    </xf>
    <xf numFmtId="177" fontId="8" fillId="0" borderId="0" xfId="0" applyNumberFormat="1" applyFont="1" applyAlignment="1">
      <alignment horizontal="center"/>
    </xf>
    <xf numFmtId="0" fontId="14" fillId="0" borderId="0" xfId="0" applyFont="1"/>
    <xf numFmtId="0" fontId="15" fillId="0" borderId="0" xfId="0" applyFont="1"/>
    <xf numFmtId="0" fontId="14" fillId="0" borderId="0" xfId="0" applyFont="1" applyAlignment="1">
      <alignment horizontal="center"/>
    </xf>
    <xf numFmtId="0" fontId="6" fillId="0" borderId="0" xfId="0" applyFont="1"/>
    <xf numFmtId="178" fontId="5" fillId="0" borderId="0" xfId="0" applyNumberFormat="1" applyFont="1"/>
    <xf numFmtId="56" fontId="4" fillId="0" borderId="4" xfId="0" applyNumberFormat="1" applyFont="1" applyBorder="1"/>
    <xf numFmtId="178" fontId="4" fillId="4" borderId="2" xfId="0" applyNumberFormat="1" applyFont="1" applyFill="1" applyBorder="1"/>
    <xf numFmtId="177" fontId="14" fillId="2" borderId="0" xfId="0" applyNumberFormat="1" applyFont="1" applyFill="1"/>
    <xf numFmtId="0" fontId="14" fillId="2" borderId="0" xfId="0" applyFont="1" applyFill="1" applyAlignment="1">
      <alignment horizontal="center"/>
    </xf>
    <xf numFmtId="0" fontId="16" fillId="0" borderId="0" xfId="0" applyFont="1"/>
    <xf numFmtId="179" fontId="4" fillId="5" borderId="0" xfId="0" applyNumberFormat="1" applyFont="1" applyFill="1" applyAlignment="1">
      <alignment horizontal="center"/>
    </xf>
    <xf numFmtId="177" fontId="7" fillId="3" borderId="0" xfId="0" applyNumberFormat="1" applyFont="1" applyFill="1" applyAlignment="1">
      <alignment horizontal="center"/>
    </xf>
    <xf numFmtId="180" fontId="4" fillId="0" borderId="0" xfId="0" applyNumberFormat="1" applyFont="1"/>
    <xf numFmtId="0" fontId="7" fillId="3" borderId="0" xfId="0" applyFont="1" applyFill="1"/>
    <xf numFmtId="0" fontId="17" fillId="0" borderId="0" xfId="0" applyFont="1"/>
    <xf numFmtId="177" fontId="14" fillId="2" borderId="0" xfId="0" applyNumberFormat="1" applyFont="1" applyFill="1" applyAlignment="1">
      <alignment horizontal="center"/>
    </xf>
    <xf numFmtId="0" fontId="4" fillId="0" borderId="4" xfId="0" applyFont="1" applyBorder="1"/>
    <xf numFmtId="178" fontId="14" fillId="2" borderId="0" xfId="0" applyNumberFormat="1" applyFont="1" applyFill="1" applyAlignment="1">
      <alignment horizontal="center"/>
    </xf>
    <xf numFmtId="0" fontId="14" fillId="0" borderId="0" xfId="0" applyFont="1" applyAlignment="1">
      <alignment horizontal="left"/>
    </xf>
    <xf numFmtId="176" fontId="0" fillId="0" borderId="0" xfId="0" applyNumberFormat="1"/>
    <xf numFmtId="0" fontId="18" fillId="0" borderId="0" xfId="0" applyFont="1"/>
    <xf numFmtId="0" fontId="5" fillId="0" borderId="0" xfId="0" applyFont="1" applyAlignment="1">
      <alignment horizontal="center"/>
    </xf>
    <xf numFmtId="0" fontId="5" fillId="0" borderId="0" xfId="0" applyFont="1" applyAlignment="1">
      <alignment horizontal="left"/>
    </xf>
    <xf numFmtId="181" fontId="0" fillId="0" borderId="0" xfId="0" applyNumberFormat="1"/>
    <xf numFmtId="179" fontId="5" fillId="0" borderId="0" xfId="0" applyNumberFormat="1" applyFont="1"/>
    <xf numFmtId="179" fontId="8" fillId="0" borderId="0" xfId="0" applyNumberFormat="1" applyFont="1"/>
    <xf numFmtId="0" fontId="19" fillId="0" borderId="0" xfId="0" applyFont="1"/>
    <xf numFmtId="0" fontId="20" fillId="0" borderId="0" xfId="0" applyFont="1"/>
    <xf numFmtId="179" fontId="21" fillId="0" borderId="0" xfId="0" applyNumberFormat="1" applyFont="1"/>
    <xf numFmtId="55" fontId="17" fillId="0" borderId="0" xfId="0" applyNumberFormat="1" applyFont="1"/>
    <xf numFmtId="0" fontId="22" fillId="0" borderId="0" xfId="0" applyFont="1"/>
    <xf numFmtId="0" fontId="23" fillId="0" borderId="0" xfId="0" applyFont="1"/>
    <xf numFmtId="0" fontId="19" fillId="0" borderId="0" xfId="0" applyFont="1" applyAlignment="1">
      <alignment horizontal="center"/>
    </xf>
    <xf numFmtId="177" fontId="19" fillId="0" borderId="0" xfId="0" applyNumberFormat="1" applyFont="1" applyAlignment="1">
      <alignment horizontal="center"/>
    </xf>
    <xf numFmtId="179" fontId="19" fillId="0" borderId="0" xfId="0" applyNumberFormat="1" applyFont="1" applyAlignment="1">
      <alignment horizontal="left"/>
    </xf>
    <xf numFmtId="178" fontId="8" fillId="0" borderId="0" xfId="0" applyNumberFormat="1" applyFont="1" applyAlignment="1">
      <alignment horizontal="right"/>
    </xf>
    <xf numFmtId="178" fontId="22" fillId="0" borderId="0" xfId="0" applyNumberFormat="1" applyFont="1"/>
    <xf numFmtId="55" fontId="6" fillId="0" borderId="0" xfId="0" applyNumberFormat="1" applyFont="1"/>
    <xf numFmtId="179" fontId="0" fillId="0" borderId="0" xfId="0" applyNumberFormat="1"/>
    <xf numFmtId="178" fontId="7" fillId="3" borderId="0" xfId="0" applyNumberFormat="1" applyFont="1" applyFill="1" applyAlignment="1">
      <alignment horizontal="center"/>
    </xf>
    <xf numFmtId="177" fontId="4" fillId="0" borderId="0" xfId="0" applyNumberFormat="1" applyFont="1" applyAlignment="1">
      <alignment horizontal="center"/>
    </xf>
    <xf numFmtId="0" fontId="25" fillId="0" borderId="0" xfId="0" applyFont="1"/>
    <xf numFmtId="178" fontId="8" fillId="0" borderId="0" xfId="0" applyNumberFormat="1" applyFont="1"/>
    <xf numFmtId="182" fontId="0" fillId="0" borderId="0" xfId="0" applyNumberFormat="1"/>
    <xf numFmtId="42" fontId="0" fillId="0" borderId="0" xfId="0" applyNumberFormat="1"/>
    <xf numFmtId="177" fontId="4" fillId="0" borderId="0" xfId="0" applyNumberFormat="1" applyFont="1" applyAlignment="1">
      <alignment horizontal="left"/>
    </xf>
    <xf numFmtId="0" fontId="24" fillId="0" borderId="0" xfId="0" applyFont="1"/>
    <xf numFmtId="0" fontId="7" fillId="4" borderId="2" xfId="0" applyFont="1" applyFill="1" applyBorder="1" applyAlignment="1" applyProtection="1">
      <alignment horizontal="center"/>
      <protection locked="0"/>
    </xf>
    <xf numFmtId="178" fontId="4" fillId="4" borderId="2" xfId="0" applyNumberFormat="1" applyFont="1" applyFill="1" applyBorder="1" applyProtection="1">
      <protection locked="0"/>
    </xf>
    <xf numFmtId="179" fontId="4" fillId="4" borderId="2" xfId="0" applyNumberFormat="1" applyFont="1" applyFill="1" applyBorder="1" applyProtection="1">
      <protection locked="0"/>
    </xf>
    <xf numFmtId="0" fontId="4" fillId="4" borderId="2" xfId="0" applyFont="1" applyFill="1" applyBorder="1" applyAlignment="1" applyProtection="1">
      <alignment horizontal="center"/>
      <protection locked="0"/>
    </xf>
    <xf numFmtId="176" fontId="4" fillId="4" borderId="2" xfId="0" applyNumberFormat="1" applyFont="1" applyFill="1" applyBorder="1" applyAlignment="1" applyProtection="1">
      <alignment horizontal="center"/>
      <protection locked="0"/>
    </xf>
    <xf numFmtId="0" fontId="28" fillId="0" borderId="0" xfId="0" applyFont="1"/>
    <xf numFmtId="0" fontId="29" fillId="0" borderId="0" xfId="0" applyFont="1"/>
    <xf numFmtId="0" fontId="30" fillId="0" borderId="0" xfId="0" applyFont="1"/>
    <xf numFmtId="0" fontId="31" fillId="0" borderId="0" xfId="0" applyFont="1"/>
    <xf numFmtId="0" fontId="0" fillId="0" borderId="0" xfId="0" applyAlignment="1">
      <alignment horizontal="right"/>
    </xf>
    <xf numFmtId="0" fontId="29" fillId="0" borderId="0" xfId="0" applyFont="1" applyAlignment="1">
      <alignment horizontal="right"/>
    </xf>
    <xf numFmtId="177" fontId="7" fillId="4" borderId="2" xfId="0" applyNumberFormat="1" applyFont="1" applyFill="1" applyBorder="1" applyAlignment="1" applyProtection="1">
      <alignment horizontal="center"/>
      <protection locked="0"/>
    </xf>
    <xf numFmtId="178" fontId="11" fillId="4" borderId="2" xfId="0" applyNumberFormat="1" applyFont="1" applyFill="1" applyBorder="1" applyProtection="1">
      <protection locked="0"/>
    </xf>
    <xf numFmtId="179" fontId="11" fillId="4" borderId="2" xfId="0" applyNumberFormat="1" applyFont="1" applyFill="1" applyBorder="1" applyProtection="1">
      <protection locked="0"/>
    </xf>
    <xf numFmtId="0" fontId="4" fillId="4" borderId="2" xfId="0" applyFont="1" applyFill="1" applyBorder="1" applyProtection="1">
      <protection locked="0"/>
    </xf>
    <xf numFmtId="177" fontId="4" fillId="4" borderId="2" xfId="0" applyNumberFormat="1" applyFont="1" applyFill="1" applyBorder="1" applyProtection="1">
      <protection locked="0"/>
    </xf>
    <xf numFmtId="0" fontId="0" fillId="4" borderId="2" xfId="0" applyFill="1" applyBorder="1" applyProtection="1">
      <protection locked="0"/>
    </xf>
  </cellXfs>
  <cellStyles count="3">
    <cellStyle name="桁区切り 2" xfId="2" xr:uid="{01B35693-209C-4F1F-8F62-446F817068BD}"/>
    <cellStyle name="標準" xfId="0" builtinId="0"/>
    <cellStyle name="標準 2" xfId="1" xr:uid="{C5D726CF-D8A2-41CA-BA2C-B928F37A7CD9}"/>
  </cellStyles>
  <dxfs count="0"/>
  <tableStyles count="0" defaultTableStyle="TableStyleMedium2" defaultPivotStyle="PivotStyleLight16"/>
  <colors>
    <mruColors>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647700</xdr:colOff>
      <xdr:row>1</xdr:row>
      <xdr:rowOff>47623</xdr:rowOff>
    </xdr:from>
    <xdr:to>
      <xdr:col>3</xdr:col>
      <xdr:colOff>6619875</xdr:colOff>
      <xdr:row>18</xdr:row>
      <xdr:rowOff>85725</xdr:rowOff>
    </xdr:to>
    <xdr:sp macro="" textlink="">
      <xdr:nvSpPr>
        <xdr:cNvPr id="2" name="テキスト ボックス 1">
          <a:extLst>
            <a:ext uri="{FF2B5EF4-FFF2-40B4-BE49-F238E27FC236}">
              <a16:creationId xmlns:a16="http://schemas.microsoft.com/office/drawing/2014/main" id="{F1D3EE3E-FAA8-F8EC-B8CC-F7D896C6CFF2}"/>
            </a:ext>
          </a:extLst>
        </xdr:cNvPr>
        <xdr:cNvSpPr txBox="1"/>
      </xdr:nvSpPr>
      <xdr:spPr>
        <a:xfrm>
          <a:off x="647700" y="285748"/>
          <a:ext cx="7962900" cy="4086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Yu Gothic UI" panose="020B0500000000000000" pitchFamily="50" charset="-128"/>
              <a:ea typeface="Yu Gothic UI" panose="020B0500000000000000" pitchFamily="50" charset="-128"/>
            </a:rPr>
            <a:t>こちらの対象期間チェックシートでは</a:t>
          </a:r>
          <a:endParaRPr kumimoji="1" lang="en-US" altLang="ja-JP" sz="1300">
            <a:latin typeface="Yu Gothic UI" panose="020B0500000000000000" pitchFamily="50" charset="-128"/>
            <a:ea typeface="Yu Gothic UI" panose="020B0500000000000000" pitchFamily="50" charset="-128"/>
          </a:endParaRPr>
        </a:p>
        <a:p>
          <a:r>
            <a:rPr kumimoji="1" lang="ja-JP" altLang="en-US" sz="1300">
              <a:latin typeface="Yu Gothic UI" panose="020B0500000000000000" pitchFamily="50" charset="-128"/>
              <a:ea typeface="Yu Gothic UI" panose="020B0500000000000000" pitchFamily="50" charset="-128"/>
            </a:rPr>
            <a:t>ランニングコスト・賃金（給与）・備品購入に対して</a:t>
          </a:r>
          <a:endParaRPr kumimoji="1" lang="en-US" altLang="ja-JP" sz="1300">
            <a:latin typeface="Yu Gothic UI" panose="020B0500000000000000" pitchFamily="50" charset="-128"/>
            <a:ea typeface="Yu Gothic UI" panose="020B0500000000000000" pitchFamily="50" charset="-128"/>
          </a:endParaRPr>
        </a:p>
        <a:p>
          <a:r>
            <a:rPr kumimoji="1" lang="ja-JP" altLang="en-US" sz="1300">
              <a:latin typeface="Yu Gothic UI" panose="020B0500000000000000" pitchFamily="50" charset="-128"/>
              <a:ea typeface="Yu Gothic UI" panose="020B0500000000000000" pitchFamily="50" charset="-128"/>
            </a:rPr>
            <a:t>対象となる期間等のチェックを行うことができます。</a:t>
          </a:r>
          <a:endParaRPr kumimoji="1" lang="en-US" altLang="ja-JP" sz="13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r>
            <a:rPr kumimoji="1" lang="ja-JP" altLang="en-US" sz="1100" b="1">
              <a:latin typeface="Yu Gothic UI" panose="020B0500000000000000" pitchFamily="50" charset="-128"/>
              <a:ea typeface="Yu Gothic UI" panose="020B0500000000000000" pitchFamily="50" charset="-128"/>
            </a:rPr>
            <a:t>■令和</a:t>
          </a:r>
          <a:r>
            <a:rPr kumimoji="1" lang="en-US" altLang="ja-JP" sz="1100" b="1">
              <a:latin typeface="Yu Gothic UI" panose="020B0500000000000000" pitchFamily="50" charset="-128"/>
              <a:ea typeface="Yu Gothic UI" panose="020B0500000000000000" pitchFamily="50" charset="-128"/>
            </a:rPr>
            <a:t>7</a:t>
          </a:r>
          <a:r>
            <a:rPr kumimoji="1" lang="ja-JP" altLang="en-US" sz="1100" b="1">
              <a:latin typeface="Yu Gothic UI" panose="020B0500000000000000" pitchFamily="50" charset="-128"/>
              <a:ea typeface="Yu Gothic UI" panose="020B0500000000000000" pitchFamily="50" charset="-128"/>
            </a:rPr>
            <a:t>年度くるみん認定、令和</a:t>
          </a:r>
          <a:r>
            <a:rPr kumimoji="1" lang="en-US" altLang="ja-JP" sz="1100" b="1">
              <a:latin typeface="Yu Gothic UI" panose="020B0500000000000000" pitchFamily="50" charset="-128"/>
              <a:ea typeface="Yu Gothic UI" panose="020B0500000000000000" pitchFamily="50" charset="-128"/>
            </a:rPr>
            <a:t>7</a:t>
          </a:r>
          <a:r>
            <a:rPr kumimoji="1" lang="ja-JP" altLang="en-US" sz="1100" b="1">
              <a:latin typeface="Yu Gothic UI" panose="020B0500000000000000" pitchFamily="50" charset="-128"/>
              <a:ea typeface="Yu Gothic UI" panose="020B0500000000000000" pitchFamily="50" charset="-128"/>
            </a:rPr>
            <a:t>年度までにプラチナくるみん認定を取得された事業主様は</a:t>
          </a:r>
          <a:endParaRPr kumimoji="1" lang="en-US" altLang="ja-JP" sz="1100" b="1">
            <a:latin typeface="Yu Gothic UI" panose="020B0500000000000000" pitchFamily="50" charset="-128"/>
            <a:ea typeface="Yu Gothic UI" panose="020B0500000000000000" pitchFamily="50" charset="-128"/>
          </a:endParaRPr>
        </a:p>
        <a:p>
          <a:r>
            <a:rPr kumimoji="1" lang="ja-JP" altLang="en-US" sz="1100">
              <a:solidFill>
                <a:srgbClr val="FF0000"/>
              </a:solidFill>
              <a:latin typeface="Yu Gothic UI" panose="020B0500000000000000" pitchFamily="50" charset="-128"/>
              <a:ea typeface="Yu Gothic UI" panose="020B0500000000000000" pitchFamily="50" charset="-128"/>
            </a:rPr>
            <a:t>「令和</a:t>
          </a:r>
          <a:r>
            <a:rPr kumimoji="1" lang="en-US" altLang="ja-JP" sz="1100">
              <a:solidFill>
                <a:srgbClr val="FF0000"/>
              </a:solidFill>
              <a:latin typeface="Yu Gothic UI" panose="020B0500000000000000" pitchFamily="50" charset="-128"/>
              <a:ea typeface="Yu Gothic UI" panose="020B0500000000000000" pitchFamily="50" charset="-128"/>
            </a:rPr>
            <a:t>7</a:t>
          </a:r>
          <a:r>
            <a:rPr kumimoji="1" lang="ja-JP" altLang="en-US" sz="1100">
              <a:solidFill>
                <a:srgbClr val="FF0000"/>
              </a:solidFill>
              <a:latin typeface="Yu Gothic UI" panose="020B0500000000000000" pitchFamily="50" charset="-128"/>
              <a:ea typeface="Yu Gothic UI" panose="020B0500000000000000" pitchFamily="50" charset="-128"/>
            </a:rPr>
            <a:t>年度＆プラチナ」のシートをご利用ください。</a:t>
          </a:r>
          <a:endParaRPr kumimoji="1" lang="en-US" altLang="ja-JP" sz="1100">
            <a:solidFill>
              <a:srgbClr val="FF0000"/>
            </a:solidFill>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r>
            <a:rPr kumimoji="1" lang="ja-JP" altLang="en-US" sz="1100" b="1">
              <a:latin typeface="Yu Gothic UI" panose="020B0500000000000000" pitchFamily="50" charset="-128"/>
              <a:ea typeface="Yu Gothic UI" panose="020B0500000000000000" pitchFamily="50" charset="-128"/>
            </a:rPr>
            <a:t>■令和</a:t>
          </a:r>
          <a:r>
            <a:rPr kumimoji="1" lang="en-US" altLang="ja-JP" sz="1100" b="1">
              <a:latin typeface="Yu Gothic UI" panose="020B0500000000000000" pitchFamily="50" charset="-128"/>
              <a:ea typeface="Yu Gothic UI" panose="020B0500000000000000" pitchFamily="50" charset="-128"/>
            </a:rPr>
            <a:t>8</a:t>
          </a:r>
          <a:r>
            <a:rPr kumimoji="1" lang="ja-JP" altLang="en-US" sz="1100" b="1">
              <a:latin typeface="Yu Gothic UI" panose="020B0500000000000000" pitchFamily="50" charset="-128"/>
              <a:ea typeface="Yu Gothic UI" panose="020B0500000000000000" pitchFamily="50" charset="-128"/>
            </a:rPr>
            <a:t>年度くるみん認定、令和</a:t>
          </a:r>
          <a:r>
            <a:rPr kumimoji="1" lang="en-US" altLang="ja-JP" sz="1100" b="1">
              <a:latin typeface="Yu Gothic UI" panose="020B0500000000000000" pitchFamily="50" charset="-128"/>
              <a:ea typeface="Yu Gothic UI" panose="020B0500000000000000" pitchFamily="50" charset="-128"/>
            </a:rPr>
            <a:t>8</a:t>
          </a:r>
          <a:r>
            <a:rPr kumimoji="1" lang="ja-JP" altLang="en-US" sz="1100" b="1">
              <a:latin typeface="Yu Gothic UI" panose="020B0500000000000000" pitchFamily="50" charset="-128"/>
              <a:ea typeface="Yu Gothic UI" panose="020B0500000000000000" pitchFamily="50" charset="-128"/>
            </a:rPr>
            <a:t>年度プラチナくるみん認定を取得された事業主様は</a:t>
          </a:r>
          <a:endParaRPr kumimoji="1" lang="en-US" altLang="ja-JP" sz="1100" b="1">
            <a:latin typeface="Yu Gothic UI" panose="020B0500000000000000" pitchFamily="50" charset="-128"/>
            <a:ea typeface="Yu Gothic UI" panose="020B0500000000000000" pitchFamily="50" charset="-128"/>
          </a:endParaRPr>
        </a:p>
        <a:p>
          <a:r>
            <a:rPr kumimoji="1" lang="ja-JP" altLang="en-US" sz="1100">
              <a:solidFill>
                <a:srgbClr val="FF0000"/>
              </a:solidFill>
              <a:latin typeface="Yu Gothic UI" panose="020B0500000000000000" pitchFamily="50" charset="-128"/>
              <a:ea typeface="Yu Gothic UI" panose="020B0500000000000000" pitchFamily="50" charset="-128"/>
            </a:rPr>
            <a:t>「令和</a:t>
          </a:r>
          <a:r>
            <a:rPr kumimoji="1" lang="en-US" altLang="ja-JP" sz="1100">
              <a:solidFill>
                <a:srgbClr val="FF0000"/>
              </a:solidFill>
              <a:latin typeface="Yu Gothic UI" panose="020B0500000000000000" pitchFamily="50" charset="-128"/>
              <a:ea typeface="Yu Gothic UI" panose="020B0500000000000000" pitchFamily="50" charset="-128"/>
            </a:rPr>
            <a:t>8</a:t>
          </a:r>
          <a:r>
            <a:rPr kumimoji="1" lang="ja-JP" altLang="en-US" sz="1100">
              <a:solidFill>
                <a:srgbClr val="FF0000"/>
              </a:solidFill>
              <a:latin typeface="Yu Gothic UI" panose="020B0500000000000000" pitchFamily="50" charset="-128"/>
              <a:ea typeface="Yu Gothic UI" panose="020B0500000000000000" pitchFamily="50" charset="-128"/>
            </a:rPr>
            <a:t>年度」のシートをご利用ください。</a:t>
          </a:r>
          <a:endParaRPr kumimoji="1" lang="en-US" altLang="ja-JP" sz="1100">
            <a:solidFill>
              <a:srgbClr val="FF0000"/>
            </a:solidFill>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en-US" altLang="ja-JP" sz="1050">
            <a:latin typeface="Yu Gothic UI" panose="020B0500000000000000" pitchFamily="50" charset="-128"/>
            <a:ea typeface="Yu Gothic UI" panose="020B0500000000000000" pitchFamily="50" charset="-128"/>
          </a:endParaRPr>
        </a:p>
        <a:p>
          <a:endParaRPr kumimoji="1" lang="en-US" altLang="ja-JP" sz="1050">
            <a:latin typeface="Yu Gothic UI" panose="020B0500000000000000" pitchFamily="50" charset="-128"/>
            <a:ea typeface="Yu Gothic UI" panose="020B0500000000000000" pitchFamily="50" charset="-128"/>
          </a:endParaRPr>
        </a:p>
        <a:p>
          <a:r>
            <a:rPr kumimoji="1" lang="ja-JP" altLang="en-US" sz="1100">
              <a:latin typeface="Yu Gothic UI" panose="020B0500000000000000" pitchFamily="50" charset="-128"/>
              <a:ea typeface="Yu Gothic UI" panose="020B0500000000000000" pitchFamily="50" charset="-128"/>
            </a:rPr>
            <a:t>申請経費の説明として</a:t>
          </a:r>
          <a:endParaRPr kumimoji="1" lang="en-US" altLang="ja-JP" sz="1100">
            <a:latin typeface="Yu Gothic UI" panose="020B0500000000000000" pitchFamily="50" charset="-128"/>
            <a:ea typeface="Yu Gothic UI" panose="020B0500000000000000" pitchFamily="50" charset="-128"/>
          </a:endParaRPr>
        </a:p>
        <a:p>
          <a:r>
            <a:rPr kumimoji="1" lang="ja-JP" altLang="en-US" sz="1100">
              <a:latin typeface="Yu Gothic UI" panose="020B0500000000000000" pitchFamily="50" charset="-128"/>
              <a:ea typeface="Yu Gothic UI" panose="020B0500000000000000" pitchFamily="50" charset="-128"/>
            </a:rPr>
            <a:t>こちらのチェックシートを入力の上、申請書類と一緒にアップロードいただくことが可能です。</a:t>
          </a:r>
          <a:endParaRPr kumimoji="1" lang="en-US" altLang="ja-JP" sz="11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en-US" altLang="ja-JP" sz="1100">
            <a:latin typeface="Yu Gothic UI" panose="020B0500000000000000" pitchFamily="50" charset="-128"/>
            <a:ea typeface="Yu Gothic UI" panose="020B0500000000000000" pitchFamily="50" charset="-128"/>
          </a:endParaRPr>
        </a:p>
        <a:p>
          <a:endParaRPr kumimoji="1" lang="ja-JP" altLang="en-US" sz="1100">
            <a:latin typeface="Yu Gothic UI" panose="020B0500000000000000" pitchFamily="50" charset="-128"/>
            <a:ea typeface="Yu Gothic UI" panose="020B0500000000000000" pitchFamily="50" charset="-128"/>
          </a:endParaRPr>
        </a:p>
      </xdr:txBody>
    </xdr:sp>
    <xdr:clientData/>
  </xdr:twoCellAnchor>
  <xdr:twoCellAnchor editAs="oneCell">
    <xdr:from>
      <xdr:col>3</xdr:col>
      <xdr:colOff>1676400</xdr:colOff>
      <xdr:row>8</xdr:row>
      <xdr:rowOff>38099</xdr:rowOff>
    </xdr:from>
    <xdr:to>
      <xdr:col>3</xdr:col>
      <xdr:colOff>3400666</xdr:colOff>
      <xdr:row>9</xdr:row>
      <xdr:rowOff>76238</xdr:rowOff>
    </xdr:to>
    <xdr:pic>
      <xdr:nvPicPr>
        <xdr:cNvPr id="4" name="図 3">
          <a:extLst>
            <a:ext uri="{FF2B5EF4-FFF2-40B4-BE49-F238E27FC236}">
              <a16:creationId xmlns:a16="http://schemas.microsoft.com/office/drawing/2014/main" id="{C106173B-3C98-765D-662D-65177667F990}"/>
            </a:ext>
          </a:extLst>
        </xdr:cNvPr>
        <xdr:cNvPicPr>
          <a:picLocks noChangeAspect="1"/>
        </xdr:cNvPicPr>
      </xdr:nvPicPr>
      <xdr:blipFill>
        <a:blip xmlns:r="http://schemas.openxmlformats.org/officeDocument/2006/relationships" r:embed="rId1"/>
        <a:stretch>
          <a:fillRect/>
        </a:stretch>
      </xdr:blipFill>
      <xdr:spPr>
        <a:xfrm>
          <a:off x="3667125" y="1943099"/>
          <a:ext cx="1724266" cy="276264"/>
        </a:xfrm>
        <a:prstGeom prst="rect">
          <a:avLst/>
        </a:prstGeom>
      </xdr:spPr>
    </xdr:pic>
    <xdr:clientData/>
  </xdr:twoCellAnchor>
  <xdr:twoCellAnchor editAs="oneCell">
    <xdr:from>
      <xdr:col>3</xdr:col>
      <xdr:colOff>3667125</xdr:colOff>
      <xdr:row>8</xdr:row>
      <xdr:rowOff>85724</xdr:rowOff>
    </xdr:from>
    <xdr:to>
      <xdr:col>3</xdr:col>
      <xdr:colOff>5277075</xdr:colOff>
      <xdr:row>9</xdr:row>
      <xdr:rowOff>85757</xdr:rowOff>
    </xdr:to>
    <xdr:pic>
      <xdr:nvPicPr>
        <xdr:cNvPr id="5" name="図 4">
          <a:extLst>
            <a:ext uri="{FF2B5EF4-FFF2-40B4-BE49-F238E27FC236}">
              <a16:creationId xmlns:a16="http://schemas.microsoft.com/office/drawing/2014/main" id="{E21361FB-B440-37DE-CBE9-EDCAE9522178}"/>
            </a:ext>
          </a:extLst>
        </xdr:cNvPr>
        <xdr:cNvPicPr>
          <a:picLocks noChangeAspect="1"/>
        </xdr:cNvPicPr>
      </xdr:nvPicPr>
      <xdr:blipFill>
        <a:blip xmlns:r="http://schemas.openxmlformats.org/officeDocument/2006/relationships" r:embed="rId2"/>
        <a:stretch>
          <a:fillRect/>
        </a:stretch>
      </xdr:blipFill>
      <xdr:spPr>
        <a:xfrm>
          <a:off x="5657850" y="1990724"/>
          <a:ext cx="1609950" cy="238158"/>
        </a:xfrm>
        <a:prstGeom prst="rect">
          <a:avLst/>
        </a:prstGeom>
      </xdr:spPr>
    </xdr:pic>
    <xdr:clientData/>
  </xdr:twoCellAnchor>
  <xdr:twoCellAnchor editAs="oneCell">
    <xdr:from>
      <xdr:col>1</xdr:col>
      <xdr:colOff>228600</xdr:colOff>
      <xdr:row>8</xdr:row>
      <xdr:rowOff>85725</xdr:rowOff>
    </xdr:from>
    <xdr:to>
      <xdr:col>3</xdr:col>
      <xdr:colOff>1467205</xdr:colOff>
      <xdr:row>9</xdr:row>
      <xdr:rowOff>66706</xdr:rowOff>
    </xdr:to>
    <xdr:pic>
      <xdr:nvPicPr>
        <xdr:cNvPr id="7" name="図 6">
          <a:extLst>
            <a:ext uri="{FF2B5EF4-FFF2-40B4-BE49-F238E27FC236}">
              <a16:creationId xmlns:a16="http://schemas.microsoft.com/office/drawing/2014/main" id="{569E4E24-BCD7-91B1-1421-DF9C996235DC}"/>
            </a:ext>
          </a:extLst>
        </xdr:cNvPr>
        <xdr:cNvPicPr>
          <a:picLocks noChangeAspect="1"/>
        </xdr:cNvPicPr>
      </xdr:nvPicPr>
      <xdr:blipFill>
        <a:blip xmlns:r="http://schemas.openxmlformats.org/officeDocument/2006/relationships" r:embed="rId3"/>
        <a:stretch>
          <a:fillRect/>
        </a:stretch>
      </xdr:blipFill>
      <xdr:spPr>
        <a:xfrm>
          <a:off x="914400" y="1990725"/>
          <a:ext cx="2543530" cy="219106"/>
        </a:xfrm>
        <a:prstGeom prst="rect">
          <a:avLst/>
        </a:prstGeom>
      </xdr:spPr>
    </xdr:pic>
    <xdr:clientData/>
  </xdr:twoCellAnchor>
  <xdr:twoCellAnchor editAs="oneCell">
    <xdr:from>
      <xdr:col>1</xdr:col>
      <xdr:colOff>323850</xdr:colOff>
      <xdr:row>13</xdr:row>
      <xdr:rowOff>76199</xdr:rowOff>
    </xdr:from>
    <xdr:to>
      <xdr:col>3</xdr:col>
      <xdr:colOff>809875</xdr:colOff>
      <xdr:row>14</xdr:row>
      <xdr:rowOff>95285</xdr:rowOff>
    </xdr:to>
    <xdr:pic>
      <xdr:nvPicPr>
        <xdr:cNvPr id="8" name="図 7">
          <a:extLst>
            <a:ext uri="{FF2B5EF4-FFF2-40B4-BE49-F238E27FC236}">
              <a16:creationId xmlns:a16="http://schemas.microsoft.com/office/drawing/2014/main" id="{8619CF5E-0917-B8C1-68B6-73752CA3F99B}"/>
            </a:ext>
          </a:extLst>
        </xdr:cNvPr>
        <xdr:cNvPicPr>
          <a:picLocks noChangeAspect="1"/>
        </xdr:cNvPicPr>
      </xdr:nvPicPr>
      <xdr:blipFill>
        <a:blip xmlns:r="http://schemas.openxmlformats.org/officeDocument/2006/relationships" r:embed="rId4"/>
        <a:stretch>
          <a:fillRect/>
        </a:stretch>
      </xdr:blipFill>
      <xdr:spPr>
        <a:xfrm>
          <a:off x="1009650" y="3171824"/>
          <a:ext cx="1790950" cy="257211"/>
        </a:xfrm>
        <a:prstGeom prst="rect">
          <a:avLst/>
        </a:prstGeom>
      </xdr:spPr>
    </xdr:pic>
    <xdr:clientData/>
  </xdr:twoCellAnchor>
  <xdr:twoCellAnchor editAs="oneCell">
    <xdr:from>
      <xdr:col>3</xdr:col>
      <xdr:colOff>1066800</xdr:colOff>
      <xdr:row>13</xdr:row>
      <xdr:rowOff>85724</xdr:rowOff>
    </xdr:from>
    <xdr:to>
      <xdr:col>3</xdr:col>
      <xdr:colOff>2067065</xdr:colOff>
      <xdr:row>14</xdr:row>
      <xdr:rowOff>104810</xdr:rowOff>
    </xdr:to>
    <xdr:pic>
      <xdr:nvPicPr>
        <xdr:cNvPr id="9" name="図 8">
          <a:extLst>
            <a:ext uri="{FF2B5EF4-FFF2-40B4-BE49-F238E27FC236}">
              <a16:creationId xmlns:a16="http://schemas.microsoft.com/office/drawing/2014/main" id="{15006CD1-F48E-64DA-2B79-7D3639CDD1AB}"/>
            </a:ext>
          </a:extLst>
        </xdr:cNvPr>
        <xdr:cNvPicPr>
          <a:picLocks noChangeAspect="1"/>
        </xdr:cNvPicPr>
      </xdr:nvPicPr>
      <xdr:blipFill>
        <a:blip xmlns:r="http://schemas.openxmlformats.org/officeDocument/2006/relationships" r:embed="rId5"/>
        <a:stretch>
          <a:fillRect/>
        </a:stretch>
      </xdr:blipFill>
      <xdr:spPr>
        <a:xfrm>
          <a:off x="3057525" y="3181349"/>
          <a:ext cx="1000265" cy="257211"/>
        </a:xfrm>
        <a:prstGeom prst="rect">
          <a:avLst/>
        </a:prstGeom>
      </xdr:spPr>
    </xdr:pic>
    <xdr:clientData/>
  </xdr:twoCellAnchor>
  <xdr:twoCellAnchor editAs="oneCell">
    <xdr:from>
      <xdr:col>3</xdr:col>
      <xdr:colOff>2324100</xdr:colOff>
      <xdr:row>13</xdr:row>
      <xdr:rowOff>66674</xdr:rowOff>
    </xdr:from>
    <xdr:to>
      <xdr:col>3</xdr:col>
      <xdr:colOff>3286259</xdr:colOff>
      <xdr:row>14</xdr:row>
      <xdr:rowOff>104813</xdr:rowOff>
    </xdr:to>
    <xdr:pic>
      <xdr:nvPicPr>
        <xdr:cNvPr id="11" name="図 10">
          <a:extLst>
            <a:ext uri="{FF2B5EF4-FFF2-40B4-BE49-F238E27FC236}">
              <a16:creationId xmlns:a16="http://schemas.microsoft.com/office/drawing/2014/main" id="{9F66399D-01CE-2A81-BD7F-5A1E3C368963}"/>
            </a:ext>
          </a:extLst>
        </xdr:cNvPr>
        <xdr:cNvPicPr>
          <a:picLocks noChangeAspect="1"/>
        </xdr:cNvPicPr>
      </xdr:nvPicPr>
      <xdr:blipFill>
        <a:blip xmlns:r="http://schemas.openxmlformats.org/officeDocument/2006/relationships" r:embed="rId6"/>
        <a:stretch>
          <a:fillRect/>
        </a:stretch>
      </xdr:blipFill>
      <xdr:spPr>
        <a:xfrm>
          <a:off x="4314825" y="3162299"/>
          <a:ext cx="962159" cy="276264"/>
        </a:xfrm>
        <a:prstGeom prst="rect">
          <a:avLst/>
        </a:prstGeom>
      </xdr:spPr>
    </xdr:pic>
    <xdr:clientData/>
  </xdr:twoCellAnchor>
  <xdr:twoCellAnchor editAs="oneCell">
    <xdr:from>
      <xdr:col>3</xdr:col>
      <xdr:colOff>4600575</xdr:colOff>
      <xdr:row>11</xdr:row>
      <xdr:rowOff>88073</xdr:rowOff>
    </xdr:from>
    <xdr:to>
      <xdr:col>3</xdr:col>
      <xdr:colOff>6076950</xdr:colOff>
      <xdr:row>18</xdr:row>
      <xdr:rowOff>85938</xdr:rowOff>
    </xdr:to>
    <xdr:pic>
      <xdr:nvPicPr>
        <xdr:cNvPr id="15" name="図 14">
          <a:extLst>
            <a:ext uri="{FF2B5EF4-FFF2-40B4-BE49-F238E27FC236}">
              <a16:creationId xmlns:a16="http://schemas.microsoft.com/office/drawing/2014/main" id="{0BAE4705-2BA5-6E48-0DF1-5C25E6BF28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91300" y="2707448"/>
          <a:ext cx="1476375" cy="1664740"/>
        </a:xfrm>
        <a:prstGeom prst="rect">
          <a:avLst/>
        </a:prstGeom>
      </xdr:spPr>
    </xdr:pic>
    <xdr:clientData/>
  </xdr:twoCellAnchor>
  <xdr:twoCellAnchor editAs="oneCell">
    <xdr:from>
      <xdr:col>1</xdr:col>
      <xdr:colOff>19051</xdr:colOff>
      <xdr:row>19</xdr:row>
      <xdr:rowOff>38349</xdr:rowOff>
    </xdr:from>
    <xdr:to>
      <xdr:col>3</xdr:col>
      <xdr:colOff>5057776</xdr:colOff>
      <xdr:row>25</xdr:row>
      <xdr:rowOff>105044</xdr:rowOff>
    </xdr:to>
    <xdr:pic>
      <xdr:nvPicPr>
        <xdr:cNvPr id="16" name="図 15">
          <a:extLst>
            <a:ext uri="{FF2B5EF4-FFF2-40B4-BE49-F238E27FC236}">
              <a16:creationId xmlns:a16="http://schemas.microsoft.com/office/drawing/2014/main" id="{C76EB462-2376-921F-AD68-361EC2820DAC}"/>
            </a:ext>
          </a:extLst>
        </xdr:cNvPr>
        <xdr:cNvPicPr>
          <a:picLocks noChangeAspect="1"/>
        </xdr:cNvPicPr>
      </xdr:nvPicPr>
      <xdr:blipFill>
        <a:blip xmlns:r="http://schemas.openxmlformats.org/officeDocument/2006/relationships" r:embed="rId8"/>
        <a:stretch>
          <a:fillRect/>
        </a:stretch>
      </xdr:blipFill>
      <xdr:spPr>
        <a:xfrm>
          <a:off x="704851" y="4562724"/>
          <a:ext cx="6343650" cy="149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14</xdr:row>
      <xdr:rowOff>285750</xdr:rowOff>
    </xdr:from>
    <xdr:to>
      <xdr:col>9</xdr:col>
      <xdr:colOff>400050</xdr:colOff>
      <xdr:row>24</xdr:row>
      <xdr:rowOff>9525</xdr:rowOff>
    </xdr:to>
    <xdr:sp macro="" textlink="">
      <xdr:nvSpPr>
        <xdr:cNvPr id="4" name="テキスト ボックス 3">
          <a:extLst>
            <a:ext uri="{FF2B5EF4-FFF2-40B4-BE49-F238E27FC236}">
              <a16:creationId xmlns:a16="http://schemas.microsoft.com/office/drawing/2014/main" id="{35D88BDD-2B3F-CE7A-DFF0-DC45A1F5809C}"/>
            </a:ext>
          </a:extLst>
        </xdr:cNvPr>
        <xdr:cNvSpPr txBox="1"/>
      </xdr:nvSpPr>
      <xdr:spPr>
        <a:xfrm>
          <a:off x="9258300" y="4629150"/>
          <a:ext cx="5762625" cy="27336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2026</a:t>
          </a:r>
          <a:r>
            <a:rPr kumimoji="1" lang="ja-JP" altLang="en-US" sz="1400"/>
            <a:t>年</a:t>
          </a:r>
          <a:r>
            <a:rPr kumimoji="1" lang="en-US" altLang="ja-JP" sz="1400"/>
            <a:t>4</a:t>
          </a:r>
          <a:r>
            <a:rPr kumimoji="1" lang="ja-JP" altLang="en-US" sz="1400"/>
            <a:t>月</a:t>
          </a:r>
          <a:r>
            <a:rPr kumimoji="1" lang="en-US" altLang="ja-JP" sz="1400"/>
            <a:t>1</a:t>
          </a:r>
          <a:r>
            <a:rPr kumimoji="1" lang="ja-JP" altLang="en-US" sz="1400"/>
            <a:t>日～</a:t>
          </a:r>
          <a:r>
            <a:rPr kumimoji="1" lang="en-US" altLang="ja-JP" sz="1400"/>
            <a:t>2027</a:t>
          </a:r>
          <a:r>
            <a:rPr kumimoji="1" lang="ja-JP" altLang="en-US" sz="1400"/>
            <a:t>年</a:t>
          </a:r>
          <a:r>
            <a:rPr kumimoji="1" lang="en-US" altLang="ja-JP" sz="1400"/>
            <a:t>3</a:t>
          </a:r>
          <a:r>
            <a:rPr kumimoji="1" lang="ja-JP" altLang="en-US" sz="1400"/>
            <a:t>月</a:t>
          </a:r>
          <a:r>
            <a:rPr kumimoji="1" lang="en-US" altLang="ja-JP" sz="1400"/>
            <a:t>31</a:t>
          </a:r>
          <a:r>
            <a:rPr kumimoji="1" lang="ja-JP" altLang="en-US" sz="1400"/>
            <a:t>日分のシステム利用料（</a:t>
          </a:r>
          <a:r>
            <a:rPr kumimoji="1" lang="en-US" altLang="ja-JP" sz="1400"/>
            <a:t>800,000</a:t>
          </a:r>
          <a:r>
            <a:rPr kumimoji="1" lang="ja-JP" altLang="en-US" sz="1400"/>
            <a:t>円）を</a:t>
          </a:r>
          <a:endParaRPr kumimoji="1" lang="en-US" altLang="ja-JP" sz="1400"/>
        </a:p>
        <a:p>
          <a:r>
            <a:rPr kumimoji="1" lang="en-US" altLang="ja-JP" sz="1400">
              <a:solidFill>
                <a:schemeClr val="dk1"/>
              </a:solidFill>
              <a:effectLst/>
              <a:latin typeface="+mn-lt"/>
              <a:ea typeface="+mn-ea"/>
              <a:cs typeface="+mn-cs"/>
            </a:rPr>
            <a:t>2026</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5</a:t>
          </a:r>
          <a:r>
            <a:rPr kumimoji="1" lang="ja-JP" altLang="ja-JP" sz="1400">
              <a:solidFill>
                <a:schemeClr val="dk1"/>
              </a:solidFill>
              <a:effectLst/>
              <a:latin typeface="+mn-lt"/>
              <a:ea typeface="+mn-ea"/>
              <a:cs typeface="+mn-cs"/>
            </a:rPr>
            <a:t>月</a:t>
          </a:r>
          <a:r>
            <a:rPr kumimoji="1" lang="en-US" altLang="ja-JP" sz="1400">
              <a:solidFill>
                <a:schemeClr val="dk1"/>
              </a:solidFill>
              <a:effectLst/>
              <a:latin typeface="+mn-lt"/>
              <a:ea typeface="+mn-ea"/>
              <a:cs typeface="+mn-cs"/>
            </a:rPr>
            <a:t>31</a:t>
          </a:r>
          <a:r>
            <a:rPr kumimoji="1" lang="ja-JP" altLang="ja-JP" sz="1400">
              <a:solidFill>
                <a:schemeClr val="dk1"/>
              </a:solidFill>
              <a:effectLst/>
              <a:latin typeface="+mn-lt"/>
              <a:ea typeface="+mn-ea"/>
              <a:cs typeface="+mn-cs"/>
            </a:rPr>
            <a:t>日に一括で支払</a:t>
          </a:r>
          <a:r>
            <a:rPr kumimoji="1" lang="ja-JP" altLang="en-US" sz="1400">
              <a:solidFill>
                <a:schemeClr val="dk1"/>
              </a:solidFill>
              <a:effectLst/>
              <a:latin typeface="+mn-lt"/>
              <a:ea typeface="+mn-ea"/>
              <a:cs typeface="+mn-cs"/>
            </a:rPr>
            <a:t>い</a:t>
          </a:r>
          <a:r>
            <a:rPr kumimoji="1" lang="ja-JP" altLang="ja-JP" sz="1400">
              <a:solidFill>
                <a:schemeClr val="dk1"/>
              </a:solidFill>
              <a:effectLst/>
              <a:latin typeface="+mn-lt"/>
              <a:ea typeface="+mn-ea"/>
              <a:cs typeface="+mn-cs"/>
            </a:rPr>
            <a:t>の場合</a:t>
          </a:r>
          <a:r>
            <a:rPr kumimoji="1" lang="ja-JP" altLang="en-US" sz="1400">
              <a:solidFill>
                <a:schemeClr val="dk1"/>
              </a:solidFill>
              <a:effectLst/>
              <a:latin typeface="+mn-lt"/>
              <a:ea typeface="+mn-ea"/>
              <a:cs typeface="+mn-cs"/>
            </a:rPr>
            <a:t>は</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利用開始日：</a:t>
          </a:r>
          <a:r>
            <a:rPr kumimoji="1" lang="en-US" altLang="ja-JP" sz="1400" b="1">
              <a:solidFill>
                <a:srgbClr val="0070C0"/>
              </a:solidFill>
              <a:effectLst/>
              <a:latin typeface="+mn-lt"/>
              <a:ea typeface="+mn-ea"/>
              <a:cs typeface="+mn-cs"/>
            </a:rPr>
            <a:t>2026/4/1</a:t>
          </a:r>
        </a:p>
        <a:p>
          <a:r>
            <a:rPr kumimoji="1" lang="ja-JP" altLang="en-US" sz="1400" b="1">
              <a:solidFill>
                <a:schemeClr val="dk1"/>
              </a:solidFill>
              <a:effectLst/>
              <a:latin typeface="+mn-lt"/>
              <a:ea typeface="+mn-ea"/>
              <a:cs typeface="+mn-cs"/>
            </a:rPr>
            <a:t>利用終了日：</a:t>
          </a:r>
          <a:r>
            <a:rPr kumimoji="1" lang="en-US" altLang="ja-JP" sz="1400" b="1">
              <a:solidFill>
                <a:srgbClr val="0070C0"/>
              </a:solidFill>
              <a:effectLst/>
              <a:latin typeface="+mn-lt"/>
              <a:ea typeface="+mn-ea"/>
              <a:cs typeface="+mn-cs"/>
            </a:rPr>
            <a:t>2027/3/31</a:t>
          </a:r>
        </a:p>
        <a:p>
          <a:r>
            <a:rPr kumimoji="1" lang="ja-JP" altLang="en-US" sz="1400" b="1">
              <a:solidFill>
                <a:schemeClr val="dk1"/>
              </a:solidFill>
              <a:effectLst/>
              <a:latin typeface="+mn-lt"/>
              <a:ea typeface="+mn-ea"/>
              <a:cs typeface="+mn-cs"/>
            </a:rPr>
            <a:t>利用料（総額）：</a:t>
          </a:r>
          <a:r>
            <a:rPr kumimoji="1" lang="en-US" altLang="ja-JP" sz="1400" b="1">
              <a:solidFill>
                <a:srgbClr val="0070C0"/>
              </a:solidFill>
              <a:effectLst/>
              <a:latin typeface="+mn-lt"/>
              <a:ea typeface="+mn-ea"/>
              <a:cs typeface="+mn-cs"/>
            </a:rPr>
            <a:t>800000</a:t>
          </a:r>
        </a:p>
        <a:p>
          <a:r>
            <a:rPr kumimoji="1" lang="ja-JP" altLang="en-US" sz="1400" b="1">
              <a:solidFill>
                <a:schemeClr val="dk1"/>
              </a:solidFill>
              <a:effectLst/>
              <a:latin typeface="+mn-lt"/>
              <a:ea typeface="+mn-ea"/>
              <a:cs typeface="+mn-cs"/>
            </a:rPr>
            <a:t>利用料支払日：</a:t>
          </a:r>
          <a:r>
            <a:rPr kumimoji="1" lang="en-US" altLang="ja-JP" sz="1400" b="1">
              <a:solidFill>
                <a:srgbClr val="0070C0"/>
              </a:solidFill>
              <a:effectLst/>
              <a:latin typeface="+mn-lt"/>
              <a:ea typeface="+mn-ea"/>
              <a:cs typeface="+mn-cs"/>
            </a:rPr>
            <a:t>2026/5/31</a:t>
          </a: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と入力ください</a:t>
          </a:r>
          <a:endParaRPr kumimoji="1" lang="ja-JP" altLang="en-US" sz="1400"/>
        </a:p>
      </xdr:txBody>
    </xdr:sp>
    <xdr:clientData/>
  </xdr:twoCellAnchor>
  <xdr:twoCellAnchor>
    <xdr:from>
      <xdr:col>6</xdr:col>
      <xdr:colOff>47625</xdr:colOff>
      <xdr:row>33</xdr:row>
      <xdr:rowOff>209550</xdr:rowOff>
    </xdr:from>
    <xdr:to>
      <xdr:col>9</xdr:col>
      <xdr:colOff>590550</xdr:colOff>
      <xdr:row>43</xdr:row>
      <xdr:rowOff>76200</xdr:rowOff>
    </xdr:to>
    <xdr:sp macro="" textlink="">
      <xdr:nvSpPr>
        <xdr:cNvPr id="6" name="テキスト ボックス 5">
          <a:extLst>
            <a:ext uri="{FF2B5EF4-FFF2-40B4-BE49-F238E27FC236}">
              <a16:creationId xmlns:a16="http://schemas.microsoft.com/office/drawing/2014/main" id="{F642FCF1-31F1-424B-AC70-DACB2489CB30}"/>
            </a:ext>
          </a:extLst>
        </xdr:cNvPr>
        <xdr:cNvSpPr txBox="1"/>
      </xdr:nvSpPr>
      <xdr:spPr>
        <a:xfrm>
          <a:off x="9248775" y="10467975"/>
          <a:ext cx="5962650" cy="27336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dk1"/>
              </a:solidFill>
              <a:effectLst/>
              <a:latin typeface="+mn-lt"/>
              <a:ea typeface="+mn-ea"/>
              <a:cs typeface="+mn-cs"/>
            </a:rPr>
            <a:t>1</a:t>
          </a:r>
          <a:r>
            <a:rPr kumimoji="1" lang="ja-JP" altLang="en-US" sz="1400">
              <a:solidFill>
                <a:schemeClr val="dk1"/>
              </a:solidFill>
              <a:effectLst/>
              <a:latin typeface="+mn-lt"/>
              <a:ea typeface="+mn-ea"/>
              <a:cs typeface="+mn-cs"/>
            </a:rPr>
            <a:t>日～末日分のシステム利用料（月額</a:t>
          </a:r>
          <a:r>
            <a:rPr kumimoji="1" lang="en-US" altLang="ja-JP" sz="1400">
              <a:solidFill>
                <a:schemeClr val="dk1"/>
              </a:solidFill>
              <a:effectLst/>
              <a:latin typeface="+mn-lt"/>
              <a:ea typeface="+mn-ea"/>
              <a:cs typeface="+mn-cs"/>
            </a:rPr>
            <a:t>70,000</a:t>
          </a:r>
          <a:r>
            <a:rPr kumimoji="1" lang="ja-JP" altLang="en-US" sz="1400">
              <a:solidFill>
                <a:schemeClr val="dk1"/>
              </a:solidFill>
              <a:effectLst/>
              <a:latin typeface="+mn-lt"/>
              <a:ea typeface="+mn-ea"/>
              <a:cs typeface="+mn-cs"/>
            </a:rPr>
            <a:t>）円のシステム利用料を</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翌月末日に支払っている。</a:t>
          </a:r>
          <a:r>
            <a:rPr kumimoji="1" lang="en-US" altLang="ja-JP" sz="1400">
              <a:solidFill>
                <a:schemeClr val="dk1"/>
              </a:solidFill>
              <a:effectLst/>
              <a:latin typeface="+mn-lt"/>
              <a:ea typeface="+mn-ea"/>
              <a:cs typeface="+mn-cs"/>
            </a:rPr>
            <a:t>8</a:t>
          </a:r>
          <a:r>
            <a:rPr kumimoji="1" lang="ja-JP" altLang="en-US" sz="1400">
              <a:solidFill>
                <a:schemeClr val="dk1"/>
              </a:solidFill>
              <a:effectLst/>
              <a:latin typeface="+mn-lt"/>
              <a:ea typeface="+mn-ea"/>
              <a:cs typeface="+mn-cs"/>
            </a:rPr>
            <a:t>ヶ月分で上限の</a:t>
          </a:r>
          <a:r>
            <a:rPr kumimoji="1" lang="en-US" altLang="ja-JP" sz="1400">
              <a:solidFill>
                <a:schemeClr val="dk1"/>
              </a:solidFill>
              <a:effectLst/>
              <a:latin typeface="+mn-lt"/>
              <a:ea typeface="+mn-ea"/>
              <a:cs typeface="+mn-cs"/>
            </a:rPr>
            <a:t>50</a:t>
          </a:r>
          <a:r>
            <a:rPr kumimoji="1" lang="ja-JP" altLang="en-US" sz="1400">
              <a:solidFill>
                <a:schemeClr val="dk1"/>
              </a:solidFill>
              <a:effectLst/>
              <a:latin typeface="+mn-lt"/>
              <a:ea typeface="+mn-ea"/>
              <a:cs typeface="+mn-cs"/>
            </a:rPr>
            <a:t>万円に達しているため、</a:t>
          </a:r>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8</a:t>
          </a:r>
          <a:r>
            <a:rPr kumimoji="1" lang="ja-JP" altLang="en-US" sz="1400">
              <a:solidFill>
                <a:schemeClr val="dk1"/>
              </a:solidFill>
              <a:effectLst/>
              <a:latin typeface="+mn-lt"/>
              <a:ea typeface="+mn-ea"/>
              <a:cs typeface="+mn-cs"/>
            </a:rPr>
            <a:t>ヶ月分で申請する場合は</a:t>
          </a:r>
          <a:endParaRPr kumimoji="1" lang="en-US" altLang="ja-JP" sz="14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利用開始日：</a:t>
          </a:r>
          <a:r>
            <a:rPr kumimoji="1" lang="en-US" altLang="ja-JP" sz="1400" b="1">
              <a:solidFill>
                <a:srgbClr val="0070C0"/>
              </a:solidFill>
              <a:effectLst/>
              <a:latin typeface="+mn-lt"/>
              <a:ea typeface="+mn-ea"/>
              <a:cs typeface="+mn-cs"/>
            </a:rPr>
            <a:t>2026/4/1</a:t>
          </a:r>
        </a:p>
        <a:p>
          <a:r>
            <a:rPr kumimoji="1" lang="ja-JP" altLang="en-US" sz="1400" b="1">
              <a:solidFill>
                <a:schemeClr val="dk1"/>
              </a:solidFill>
              <a:effectLst/>
              <a:latin typeface="+mn-lt"/>
              <a:ea typeface="+mn-ea"/>
              <a:cs typeface="+mn-cs"/>
            </a:rPr>
            <a:t>利用終了日：</a:t>
          </a:r>
          <a:r>
            <a:rPr kumimoji="1" lang="en-US" altLang="ja-JP" sz="1400" b="1">
              <a:solidFill>
                <a:srgbClr val="0070C0"/>
              </a:solidFill>
              <a:effectLst/>
              <a:latin typeface="+mn-lt"/>
              <a:ea typeface="+mn-ea"/>
              <a:cs typeface="+mn-cs"/>
            </a:rPr>
            <a:t>2026/11/30</a:t>
          </a:r>
        </a:p>
        <a:p>
          <a:r>
            <a:rPr kumimoji="1" lang="ja-JP" altLang="en-US" sz="1400" b="1">
              <a:solidFill>
                <a:schemeClr val="dk1"/>
              </a:solidFill>
              <a:effectLst/>
              <a:latin typeface="+mn-lt"/>
              <a:ea typeface="+mn-ea"/>
              <a:cs typeface="+mn-cs"/>
            </a:rPr>
            <a:t>利用料（月額）：</a:t>
          </a:r>
          <a:r>
            <a:rPr kumimoji="1" lang="en-US" altLang="ja-JP" sz="1400" b="1">
              <a:solidFill>
                <a:srgbClr val="0070C0"/>
              </a:solidFill>
              <a:effectLst/>
              <a:latin typeface="+mn-lt"/>
              <a:ea typeface="+mn-ea"/>
              <a:cs typeface="+mn-cs"/>
            </a:rPr>
            <a:t>70000</a:t>
          </a:r>
        </a:p>
        <a:p>
          <a:r>
            <a:rPr kumimoji="1" lang="ja-JP" altLang="en-US" sz="1400" b="1">
              <a:solidFill>
                <a:schemeClr val="dk1"/>
              </a:solidFill>
              <a:effectLst/>
              <a:latin typeface="+mn-lt"/>
              <a:ea typeface="+mn-ea"/>
              <a:cs typeface="+mn-cs"/>
            </a:rPr>
            <a:t>利用料支払日：</a:t>
          </a:r>
          <a:r>
            <a:rPr kumimoji="1" lang="en-US" altLang="ja-JP" sz="1400" b="1">
              <a:solidFill>
                <a:srgbClr val="0070C0"/>
              </a:solidFill>
              <a:effectLst/>
              <a:latin typeface="+mn-lt"/>
              <a:ea typeface="+mn-ea"/>
              <a:cs typeface="+mn-cs"/>
            </a:rPr>
            <a:t>2026/12/31</a:t>
          </a: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と入力ください</a:t>
          </a:r>
          <a:endParaRPr kumimoji="1" lang="ja-JP" altLang="en-US" sz="1400"/>
        </a:p>
      </xdr:txBody>
    </xdr:sp>
    <xdr:clientData/>
  </xdr:twoCellAnchor>
  <xdr:twoCellAnchor editAs="oneCell">
    <xdr:from>
      <xdr:col>8</xdr:col>
      <xdr:colOff>419102</xdr:colOff>
      <xdr:row>19</xdr:row>
      <xdr:rowOff>289477</xdr:rowOff>
    </xdr:from>
    <xdr:to>
      <xdr:col>8</xdr:col>
      <xdr:colOff>1362076</xdr:colOff>
      <xdr:row>23</xdr:row>
      <xdr:rowOff>133562</xdr:rowOff>
    </xdr:to>
    <xdr:pic>
      <xdr:nvPicPr>
        <xdr:cNvPr id="3" name="図 2">
          <a:extLst>
            <a:ext uri="{FF2B5EF4-FFF2-40B4-BE49-F238E27FC236}">
              <a16:creationId xmlns:a16="http://schemas.microsoft.com/office/drawing/2014/main" id="{681324CF-DFF0-3B1A-2643-2BAB459C5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20752" y="6185452"/>
          <a:ext cx="942974" cy="1063285"/>
        </a:xfrm>
        <a:prstGeom prst="rect">
          <a:avLst/>
        </a:prstGeom>
      </xdr:spPr>
    </xdr:pic>
    <xdr:clientData/>
  </xdr:twoCellAnchor>
  <xdr:twoCellAnchor editAs="oneCell">
    <xdr:from>
      <xdr:col>7</xdr:col>
      <xdr:colOff>1828802</xdr:colOff>
      <xdr:row>39</xdr:row>
      <xdr:rowOff>79927</xdr:rowOff>
    </xdr:from>
    <xdr:to>
      <xdr:col>8</xdr:col>
      <xdr:colOff>28576</xdr:colOff>
      <xdr:row>42</xdr:row>
      <xdr:rowOff>171662</xdr:rowOff>
    </xdr:to>
    <xdr:pic>
      <xdr:nvPicPr>
        <xdr:cNvPr id="2" name="図 1">
          <a:extLst>
            <a:ext uri="{FF2B5EF4-FFF2-40B4-BE49-F238E27FC236}">
              <a16:creationId xmlns:a16="http://schemas.microsoft.com/office/drawing/2014/main" id="{5C4A5312-E2E8-4FD3-BDB2-8CAA875D9A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06277" y="11909977"/>
          <a:ext cx="942974" cy="106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676275</xdr:colOff>
      <xdr:row>23</xdr:row>
      <xdr:rowOff>19050</xdr:rowOff>
    </xdr:from>
    <xdr:to>
      <xdr:col>8</xdr:col>
      <xdr:colOff>914400</xdr:colOff>
      <xdr:row>32</xdr:row>
      <xdr:rowOff>114300</xdr:rowOff>
    </xdr:to>
    <xdr:sp macro="" textlink="">
      <xdr:nvSpPr>
        <xdr:cNvPr id="4" name="テキスト ボックス 3">
          <a:extLst>
            <a:ext uri="{FF2B5EF4-FFF2-40B4-BE49-F238E27FC236}">
              <a16:creationId xmlns:a16="http://schemas.microsoft.com/office/drawing/2014/main" id="{FC58CCDF-615F-4D8B-A6B4-7CCCB3F6E34E}"/>
            </a:ext>
          </a:extLst>
        </xdr:cNvPr>
        <xdr:cNvSpPr txBox="1"/>
      </xdr:nvSpPr>
      <xdr:spPr>
        <a:xfrm>
          <a:off x="9801225" y="6400800"/>
          <a:ext cx="5572125" cy="27336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2026</a:t>
          </a:r>
          <a:r>
            <a:rPr kumimoji="1" lang="ja-JP" altLang="en-US" sz="1400"/>
            <a:t>年</a:t>
          </a:r>
          <a:r>
            <a:rPr kumimoji="1" lang="en-US" altLang="ja-JP" sz="1400"/>
            <a:t>6</a:t>
          </a:r>
          <a:r>
            <a:rPr kumimoji="1" lang="ja-JP" altLang="en-US" sz="1400"/>
            <a:t>月</a:t>
          </a:r>
          <a:r>
            <a:rPr kumimoji="1" lang="en-US" altLang="ja-JP" sz="1400"/>
            <a:t>1</a:t>
          </a:r>
          <a:r>
            <a:rPr kumimoji="1" lang="ja-JP" altLang="en-US" sz="1400"/>
            <a:t>日～</a:t>
          </a:r>
          <a:r>
            <a:rPr kumimoji="1" lang="en-US" altLang="ja-JP" sz="1400"/>
            <a:t>2027</a:t>
          </a:r>
          <a:r>
            <a:rPr kumimoji="1" lang="ja-JP" altLang="en-US" sz="1400"/>
            <a:t>年</a:t>
          </a:r>
          <a:r>
            <a:rPr kumimoji="1" lang="en-US" altLang="ja-JP" sz="1400"/>
            <a:t>5</a:t>
          </a:r>
          <a:r>
            <a:rPr kumimoji="1" lang="ja-JP" altLang="en-US" sz="1400"/>
            <a:t>月</a:t>
          </a:r>
          <a:r>
            <a:rPr kumimoji="1" lang="en-US" altLang="ja-JP" sz="1400"/>
            <a:t>31</a:t>
          </a:r>
          <a:r>
            <a:rPr kumimoji="1" lang="ja-JP" altLang="en-US" sz="1400"/>
            <a:t>日分のシステム利用料（</a:t>
          </a:r>
          <a:r>
            <a:rPr kumimoji="1" lang="en-US" altLang="ja-JP" sz="1400"/>
            <a:t>900,000</a:t>
          </a:r>
          <a:r>
            <a:rPr kumimoji="1" lang="ja-JP" altLang="en-US" sz="1400"/>
            <a:t>円）を</a:t>
          </a:r>
          <a:endParaRPr kumimoji="1" lang="en-US" altLang="ja-JP" sz="1400"/>
        </a:p>
        <a:p>
          <a:r>
            <a:rPr kumimoji="1" lang="en-US" altLang="ja-JP" sz="1400">
              <a:solidFill>
                <a:schemeClr val="dk1"/>
              </a:solidFill>
              <a:effectLst/>
              <a:latin typeface="+mn-lt"/>
              <a:ea typeface="+mn-ea"/>
              <a:cs typeface="+mn-cs"/>
            </a:rPr>
            <a:t>2026</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7</a:t>
          </a:r>
          <a:r>
            <a:rPr kumimoji="1" lang="ja-JP" altLang="ja-JP" sz="1400">
              <a:solidFill>
                <a:schemeClr val="dk1"/>
              </a:solidFill>
              <a:effectLst/>
              <a:latin typeface="+mn-lt"/>
              <a:ea typeface="+mn-ea"/>
              <a:cs typeface="+mn-cs"/>
            </a:rPr>
            <a:t>月</a:t>
          </a:r>
          <a:r>
            <a:rPr kumimoji="1" lang="en-US" altLang="ja-JP" sz="1400">
              <a:solidFill>
                <a:schemeClr val="dk1"/>
              </a:solidFill>
              <a:effectLst/>
              <a:latin typeface="+mn-lt"/>
              <a:ea typeface="+mn-ea"/>
              <a:cs typeface="+mn-cs"/>
            </a:rPr>
            <a:t>31</a:t>
          </a:r>
          <a:r>
            <a:rPr kumimoji="1" lang="ja-JP" altLang="ja-JP" sz="1400">
              <a:solidFill>
                <a:schemeClr val="dk1"/>
              </a:solidFill>
              <a:effectLst/>
              <a:latin typeface="+mn-lt"/>
              <a:ea typeface="+mn-ea"/>
              <a:cs typeface="+mn-cs"/>
            </a:rPr>
            <a:t>日に一括でお支払の場合</a:t>
          </a:r>
          <a:r>
            <a:rPr kumimoji="1" lang="ja-JP" altLang="en-US" sz="1400">
              <a:solidFill>
                <a:schemeClr val="dk1"/>
              </a:solidFill>
              <a:effectLst/>
              <a:latin typeface="+mn-lt"/>
              <a:ea typeface="+mn-ea"/>
              <a:cs typeface="+mn-cs"/>
            </a:rPr>
            <a:t>は</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利用開始日：</a:t>
          </a:r>
          <a:r>
            <a:rPr kumimoji="1" lang="en-US" altLang="ja-JP" sz="1400" b="1">
              <a:solidFill>
                <a:srgbClr val="0070C0"/>
              </a:solidFill>
              <a:effectLst/>
              <a:latin typeface="+mn-lt"/>
              <a:ea typeface="+mn-ea"/>
              <a:cs typeface="+mn-cs"/>
            </a:rPr>
            <a:t>2026/6/1</a:t>
          </a:r>
        </a:p>
        <a:p>
          <a:r>
            <a:rPr kumimoji="1" lang="ja-JP" altLang="en-US" sz="1400" b="1">
              <a:solidFill>
                <a:schemeClr val="dk1"/>
              </a:solidFill>
              <a:effectLst/>
              <a:latin typeface="+mn-lt"/>
              <a:ea typeface="+mn-ea"/>
              <a:cs typeface="+mn-cs"/>
            </a:rPr>
            <a:t>利用終了日：</a:t>
          </a:r>
          <a:r>
            <a:rPr kumimoji="1" lang="en-US" altLang="ja-JP" sz="1400" b="1">
              <a:solidFill>
                <a:srgbClr val="0070C0"/>
              </a:solidFill>
              <a:effectLst/>
              <a:latin typeface="+mn-lt"/>
              <a:ea typeface="+mn-ea"/>
              <a:cs typeface="+mn-cs"/>
            </a:rPr>
            <a:t>2027/5/31</a:t>
          </a:r>
        </a:p>
        <a:p>
          <a:r>
            <a:rPr kumimoji="1" lang="ja-JP" altLang="en-US" sz="1400" b="1">
              <a:solidFill>
                <a:schemeClr val="dk1"/>
              </a:solidFill>
              <a:effectLst/>
              <a:latin typeface="+mn-lt"/>
              <a:ea typeface="+mn-ea"/>
              <a:cs typeface="+mn-cs"/>
            </a:rPr>
            <a:t>利用料（総額）：</a:t>
          </a:r>
          <a:r>
            <a:rPr kumimoji="1" lang="en-US" altLang="ja-JP" sz="1400" b="1">
              <a:solidFill>
                <a:srgbClr val="0070C0"/>
              </a:solidFill>
              <a:effectLst/>
              <a:latin typeface="+mn-lt"/>
              <a:ea typeface="+mn-ea"/>
              <a:cs typeface="+mn-cs"/>
            </a:rPr>
            <a:t>900000</a:t>
          </a:r>
        </a:p>
        <a:p>
          <a:r>
            <a:rPr kumimoji="1" lang="ja-JP" altLang="en-US" sz="1400" b="1">
              <a:solidFill>
                <a:schemeClr val="dk1"/>
              </a:solidFill>
              <a:effectLst/>
              <a:latin typeface="+mn-lt"/>
              <a:ea typeface="+mn-ea"/>
              <a:cs typeface="+mn-cs"/>
            </a:rPr>
            <a:t>利用料支払日：</a:t>
          </a:r>
          <a:r>
            <a:rPr kumimoji="1" lang="en-US" altLang="ja-JP" sz="1400" b="1">
              <a:solidFill>
                <a:srgbClr val="0070C0"/>
              </a:solidFill>
              <a:effectLst/>
              <a:latin typeface="+mn-lt"/>
              <a:ea typeface="+mn-ea"/>
              <a:cs typeface="+mn-cs"/>
            </a:rPr>
            <a:t>2026/7/31</a:t>
          </a: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と入力ください</a:t>
          </a:r>
          <a:endParaRPr kumimoji="1" lang="ja-JP" altLang="en-US" sz="1400"/>
        </a:p>
      </xdr:txBody>
    </xdr:sp>
    <xdr:clientData/>
  </xdr:twoCellAnchor>
  <xdr:twoCellAnchor>
    <xdr:from>
      <xdr:col>5</xdr:col>
      <xdr:colOff>619125</xdr:colOff>
      <xdr:row>45</xdr:row>
      <xdr:rowOff>123825</xdr:rowOff>
    </xdr:from>
    <xdr:to>
      <xdr:col>10</xdr:col>
      <xdr:colOff>57150</xdr:colOff>
      <xdr:row>57</xdr:row>
      <xdr:rowOff>219075</xdr:rowOff>
    </xdr:to>
    <xdr:sp macro="" textlink="">
      <xdr:nvSpPr>
        <xdr:cNvPr id="6" name="テキスト ボックス 5">
          <a:extLst>
            <a:ext uri="{FF2B5EF4-FFF2-40B4-BE49-F238E27FC236}">
              <a16:creationId xmlns:a16="http://schemas.microsoft.com/office/drawing/2014/main" id="{55436A51-E5C7-4B91-A006-8BB2CA9043FF}"/>
            </a:ext>
          </a:extLst>
        </xdr:cNvPr>
        <xdr:cNvSpPr txBox="1"/>
      </xdr:nvSpPr>
      <xdr:spPr>
        <a:xfrm>
          <a:off x="9744075" y="13335000"/>
          <a:ext cx="6943725" cy="35147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くるみん認定を令和</a:t>
          </a:r>
          <a:r>
            <a:rPr kumimoji="1" lang="en-US" altLang="ja-JP" sz="1400">
              <a:solidFill>
                <a:schemeClr val="dk1"/>
              </a:solidFill>
              <a:effectLst/>
              <a:latin typeface="+mn-lt"/>
              <a:ea typeface="+mn-ea"/>
              <a:cs typeface="+mn-cs"/>
            </a:rPr>
            <a:t>8</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7</a:t>
          </a:r>
          <a:r>
            <a:rPr kumimoji="1" lang="ja-JP" altLang="en-US" sz="1400">
              <a:solidFill>
                <a:schemeClr val="dk1"/>
              </a:solidFill>
              <a:effectLst/>
              <a:latin typeface="+mn-lt"/>
              <a:ea typeface="+mn-ea"/>
              <a:cs typeface="+mn-cs"/>
            </a:rPr>
            <a:t>月</a:t>
          </a:r>
          <a:r>
            <a:rPr kumimoji="1" lang="en-US" altLang="ja-JP" sz="1400">
              <a:solidFill>
                <a:schemeClr val="dk1"/>
              </a:solidFill>
              <a:effectLst/>
              <a:latin typeface="+mn-lt"/>
              <a:ea typeface="+mn-ea"/>
              <a:cs typeface="+mn-cs"/>
            </a:rPr>
            <a:t>15</a:t>
          </a:r>
          <a:r>
            <a:rPr kumimoji="1" lang="ja-JP" altLang="en-US" sz="1400">
              <a:solidFill>
                <a:schemeClr val="dk1"/>
              </a:solidFill>
              <a:effectLst/>
              <a:latin typeface="+mn-lt"/>
              <a:ea typeface="+mn-ea"/>
              <a:cs typeface="+mn-cs"/>
            </a:rPr>
            <a:t>日に取得した。</a:t>
          </a:r>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1</a:t>
          </a:r>
          <a:r>
            <a:rPr kumimoji="1" lang="ja-JP" altLang="en-US" sz="1400">
              <a:solidFill>
                <a:schemeClr val="dk1"/>
              </a:solidFill>
              <a:effectLst/>
              <a:latin typeface="+mn-lt"/>
              <a:ea typeface="+mn-ea"/>
              <a:cs typeface="+mn-cs"/>
            </a:rPr>
            <a:t>日～末日分のシステム利用料（月額</a:t>
          </a:r>
          <a:r>
            <a:rPr kumimoji="1" lang="en-US" altLang="ja-JP" sz="1400">
              <a:solidFill>
                <a:schemeClr val="dk1"/>
              </a:solidFill>
              <a:effectLst/>
              <a:latin typeface="+mn-lt"/>
              <a:ea typeface="+mn-ea"/>
              <a:cs typeface="+mn-cs"/>
            </a:rPr>
            <a:t>90,000</a:t>
          </a:r>
          <a:r>
            <a:rPr kumimoji="1" lang="ja-JP" altLang="en-US" sz="1400">
              <a:solidFill>
                <a:schemeClr val="dk1"/>
              </a:solidFill>
              <a:effectLst/>
              <a:latin typeface="+mn-lt"/>
              <a:ea typeface="+mn-ea"/>
              <a:cs typeface="+mn-cs"/>
            </a:rPr>
            <a:t>）円のシステム利用料を</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翌月末日に支払っている。</a:t>
          </a:r>
          <a:r>
            <a:rPr kumimoji="1" lang="en-US" altLang="ja-JP" sz="1400">
              <a:solidFill>
                <a:schemeClr val="dk1"/>
              </a:solidFill>
              <a:effectLst/>
              <a:latin typeface="+mn-lt"/>
              <a:ea typeface="+mn-ea"/>
              <a:cs typeface="+mn-cs"/>
            </a:rPr>
            <a:t>6</a:t>
          </a:r>
          <a:r>
            <a:rPr kumimoji="1" lang="ja-JP" altLang="en-US" sz="1400">
              <a:solidFill>
                <a:schemeClr val="dk1"/>
              </a:solidFill>
              <a:effectLst/>
              <a:latin typeface="+mn-lt"/>
              <a:ea typeface="+mn-ea"/>
              <a:cs typeface="+mn-cs"/>
            </a:rPr>
            <a:t>ヶ月分で上限の</a:t>
          </a:r>
          <a:r>
            <a:rPr kumimoji="1" lang="en-US" altLang="ja-JP" sz="1400">
              <a:solidFill>
                <a:schemeClr val="dk1"/>
              </a:solidFill>
              <a:effectLst/>
              <a:latin typeface="+mn-lt"/>
              <a:ea typeface="+mn-ea"/>
              <a:cs typeface="+mn-cs"/>
            </a:rPr>
            <a:t>50</a:t>
          </a:r>
          <a:r>
            <a:rPr kumimoji="1" lang="ja-JP" altLang="en-US" sz="1400">
              <a:solidFill>
                <a:schemeClr val="dk1"/>
              </a:solidFill>
              <a:effectLst/>
              <a:latin typeface="+mn-lt"/>
              <a:ea typeface="+mn-ea"/>
              <a:cs typeface="+mn-cs"/>
            </a:rPr>
            <a:t>万円に達しているため、</a:t>
          </a:r>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6</a:t>
          </a:r>
          <a:r>
            <a:rPr kumimoji="1" lang="ja-JP" altLang="en-US" sz="1400">
              <a:solidFill>
                <a:schemeClr val="dk1"/>
              </a:solidFill>
              <a:effectLst/>
              <a:latin typeface="+mn-lt"/>
              <a:ea typeface="+mn-ea"/>
              <a:cs typeface="+mn-cs"/>
            </a:rPr>
            <a:t>ヶ月分で申請する場合は</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利用開始日：</a:t>
          </a:r>
          <a:r>
            <a:rPr kumimoji="1" lang="en-US" altLang="ja-JP" sz="1400" b="1">
              <a:solidFill>
                <a:srgbClr val="0070C0"/>
              </a:solidFill>
              <a:effectLst/>
              <a:latin typeface="+mn-lt"/>
              <a:ea typeface="+mn-ea"/>
              <a:cs typeface="+mn-cs"/>
            </a:rPr>
            <a:t>2026/8/1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くるみん認定取得日の</a:t>
          </a:r>
          <a:r>
            <a:rPr kumimoji="1" lang="en-US" altLang="ja-JP" sz="1100">
              <a:solidFill>
                <a:schemeClr val="dk1"/>
              </a:solidFill>
              <a:effectLst/>
              <a:latin typeface="+mn-lt"/>
              <a:ea typeface="+mn-ea"/>
              <a:cs typeface="+mn-cs"/>
            </a:rPr>
            <a:t>7</a:t>
          </a:r>
          <a:r>
            <a:rPr kumimoji="1" lang="ja-JP" altLang="en-US"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15</a:t>
          </a:r>
          <a:r>
            <a:rPr kumimoji="1" lang="ja-JP" altLang="en-US" sz="1100">
              <a:solidFill>
                <a:schemeClr val="dk1"/>
              </a:solidFill>
              <a:effectLst/>
              <a:latin typeface="+mn-lt"/>
              <a:ea typeface="+mn-ea"/>
              <a:cs typeface="+mn-cs"/>
            </a:rPr>
            <a:t>日にする場合は日割り計算が必要となります）</a:t>
          </a:r>
          <a:endParaRPr kumimoji="1" lang="en-US" altLang="ja-JP" sz="11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利用終了日：</a:t>
          </a:r>
          <a:r>
            <a:rPr kumimoji="1" lang="en-US" altLang="ja-JP" sz="1400" b="1">
              <a:solidFill>
                <a:srgbClr val="0070C0"/>
              </a:solidFill>
              <a:effectLst/>
              <a:latin typeface="+mn-lt"/>
              <a:ea typeface="+mn-ea"/>
              <a:cs typeface="+mn-cs"/>
            </a:rPr>
            <a:t>2027/1/31</a:t>
          </a:r>
        </a:p>
        <a:p>
          <a:r>
            <a:rPr kumimoji="1" lang="ja-JP" altLang="en-US" sz="1400" b="1">
              <a:solidFill>
                <a:schemeClr val="dk1"/>
              </a:solidFill>
              <a:effectLst/>
              <a:latin typeface="+mn-lt"/>
              <a:ea typeface="+mn-ea"/>
              <a:cs typeface="+mn-cs"/>
            </a:rPr>
            <a:t>利用料（月額）：</a:t>
          </a:r>
          <a:r>
            <a:rPr kumimoji="1" lang="en-US" altLang="ja-JP" sz="1400" b="1">
              <a:solidFill>
                <a:srgbClr val="0070C0"/>
              </a:solidFill>
              <a:effectLst/>
              <a:latin typeface="+mn-lt"/>
              <a:ea typeface="+mn-ea"/>
              <a:cs typeface="+mn-cs"/>
            </a:rPr>
            <a:t>90000</a:t>
          </a:r>
        </a:p>
        <a:p>
          <a:r>
            <a:rPr kumimoji="1" lang="ja-JP" altLang="en-US" sz="1400" b="1">
              <a:solidFill>
                <a:schemeClr val="dk1"/>
              </a:solidFill>
              <a:effectLst/>
              <a:latin typeface="+mn-lt"/>
              <a:ea typeface="+mn-ea"/>
              <a:cs typeface="+mn-cs"/>
            </a:rPr>
            <a:t>利用料支払日：</a:t>
          </a:r>
          <a:r>
            <a:rPr kumimoji="1" lang="en-US" altLang="ja-JP" sz="1400" b="1">
              <a:solidFill>
                <a:srgbClr val="0070C0"/>
              </a:solidFill>
              <a:effectLst/>
              <a:latin typeface="+mn-lt"/>
              <a:ea typeface="+mn-ea"/>
              <a:cs typeface="+mn-cs"/>
            </a:rPr>
            <a:t>2027/2/28</a:t>
          </a: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と入力ください</a:t>
          </a:r>
          <a:endParaRPr kumimoji="1" lang="ja-JP" altLang="en-US" sz="1400"/>
        </a:p>
      </xdr:txBody>
    </xdr:sp>
    <xdr:clientData/>
  </xdr:twoCellAnchor>
  <xdr:twoCellAnchor>
    <xdr:from>
      <xdr:col>3</xdr:col>
      <xdr:colOff>1581149</xdr:colOff>
      <xdr:row>11</xdr:row>
      <xdr:rowOff>28574</xdr:rowOff>
    </xdr:from>
    <xdr:to>
      <xdr:col>7</xdr:col>
      <xdr:colOff>2505074</xdr:colOff>
      <xdr:row>21</xdr:row>
      <xdr:rowOff>266699</xdr:rowOff>
    </xdr:to>
    <xdr:sp macro="" textlink="">
      <xdr:nvSpPr>
        <xdr:cNvPr id="9" name="テキスト ボックス 8">
          <a:extLst>
            <a:ext uri="{FF2B5EF4-FFF2-40B4-BE49-F238E27FC236}">
              <a16:creationId xmlns:a16="http://schemas.microsoft.com/office/drawing/2014/main" id="{8850D602-99AE-4546-8B11-CB8A12F28C66}"/>
            </a:ext>
          </a:extLst>
        </xdr:cNvPr>
        <xdr:cNvSpPr txBox="1"/>
      </xdr:nvSpPr>
      <xdr:spPr>
        <a:xfrm>
          <a:off x="7105649" y="3314699"/>
          <a:ext cx="7115175" cy="27908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日割り計算が必要か否かの判断は申請経費の対象期間によって異なります</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下記の例を参照ください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b="1">
              <a:solidFill>
                <a:schemeClr val="tx1"/>
              </a:solidFill>
              <a:effectLst/>
              <a:latin typeface="+mn-lt"/>
              <a:ea typeface="+mn-ea"/>
              <a:cs typeface="+mn-cs"/>
            </a:rPr>
            <a:t>くるみん認定</a:t>
          </a:r>
          <a:r>
            <a:rPr kumimoji="1" lang="ja-JP" altLang="en-US" sz="1200" b="1">
              <a:solidFill>
                <a:schemeClr val="tx1"/>
              </a:solidFill>
              <a:effectLst/>
              <a:latin typeface="+mn-lt"/>
              <a:ea typeface="+mn-ea"/>
              <a:cs typeface="+mn-cs"/>
            </a:rPr>
            <a:t>日：</a:t>
          </a:r>
          <a:r>
            <a:rPr kumimoji="1" lang="ja-JP" altLang="ja-JP" sz="1200" b="1">
              <a:solidFill>
                <a:srgbClr val="FF0000"/>
              </a:solidFill>
              <a:effectLst/>
              <a:latin typeface="+mn-lt"/>
              <a:ea typeface="+mn-ea"/>
              <a:cs typeface="+mn-cs"/>
            </a:rPr>
            <a:t>令和</a:t>
          </a:r>
          <a:r>
            <a:rPr kumimoji="1" lang="en-US" altLang="ja-JP" sz="1200" b="1">
              <a:solidFill>
                <a:srgbClr val="FF0000"/>
              </a:solidFill>
              <a:effectLst/>
              <a:latin typeface="+mn-lt"/>
              <a:ea typeface="+mn-ea"/>
              <a:cs typeface="+mn-cs"/>
            </a:rPr>
            <a:t>8</a:t>
          </a:r>
          <a:r>
            <a:rPr kumimoji="1" lang="ja-JP" altLang="ja-JP" sz="1200" b="1">
              <a:solidFill>
                <a:srgbClr val="FF0000"/>
              </a:solidFill>
              <a:effectLst/>
              <a:latin typeface="+mn-lt"/>
              <a:ea typeface="+mn-ea"/>
              <a:cs typeface="+mn-cs"/>
            </a:rPr>
            <a:t>年</a:t>
          </a:r>
          <a:r>
            <a:rPr kumimoji="1" lang="en-US" altLang="ja-JP" sz="1200" b="1">
              <a:solidFill>
                <a:srgbClr val="FF0000"/>
              </a:solidFill>
              <a:effectLst/>
              <a:latin typeface="+mn-lt"/>
              <a:ea typeface="+mn-ea"/>
              <a:cs typeface="+mn-cs"/>
            </a:rPr>
            <a:t>7</a:t>
          </a:r>
          <a:r>
            <a:rPr kumimoji="1" lang="ja-JP" altLang="ja-JP" sz="1200" b="1">
              <a:solidFill>
                <a:srgbClr val="FF0000"/>
              </a:solidFill>
              <a:effectLst/>
              <a:latin typeface="+mn-lt"/>
              <a:ea typeface="+mn-ea"/>
              <a:cs typeface="+mn-cs"/>
            </a:rPr>
            <a:t>月</a:t>
          </a:r>
          <a:r>
            <a:rPr kumimoji="1" lang="en-US" altLang="ja-JP" sz="1200" b="1">
              <a:solidFill>
                <a:srgbClr val="FF0000"/>
              </a:solidFill>
              <a:effectLst/>
              <a:latin typeface="+mn-lt"/>
              <a:ea typeface="+mn-ea"/>
              <a:cs typeface="+mn-cs"/>
            </a:rPr>
            <a:t>15</a:t>
          </a:r>
          <a:r>
            <a:rPr kumimoji="1" lang="ja-JP" altLang="ja-JP" sz="1200" b="1">
              <a:solidFill>
                <a:srgbClr val="FF0000"/>
              </a:solidFill>
              <a:effectLst/>
              <a:latin typeface="+mn-lt"/>
              <a:ea typeface="+mn-ea"/>
              <a:cs typeface="+mn-cs"/>
            </a:rPr>
            <a:t>日</a:t>
          </a:r>
          <a:endParaRPr lang="ja-JP" altLang="ja-JP" sz="1600" b="1">
            <a:solidFill>
              <a:srgbClr val="FF0000"/>
            </a:solidFill>
            <a:effectLst/>
          </a:endParaRPr>
        </a:p>
        <a:p>
          <a:r>
            <a:rPr kumimoji="1" lang="ja-JP" altLang="en-US" sz="1200" b="1">
              <a:solidFill>
                <a:schemeClr val="tx1"/>
              </a:solidFill>
              <a:effectLst/>
              <a:latin typeface="+mn-lt"/>
              <a:ea typeface="+mn-ea"/>
              <a:cs typeface="+mn-cs"/>
            </a:rPr>
            <a:t>申請するシステム利用について</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日～末日分のシステム利用料（月額</a:t>
          </a:r>
          <a:r>
            <a:rPr kumimoji="1" lang="en-US" altLang="ja-JP" sz="1200">
              <a:solidFill>
                <a:schemeClr val="dk1"/>
              </a:solidFill>
              <a:effectLst/>
              <a:latin typeface="+mn-lt"/>
              <a:ea typeface="+mn-ea"/>
              <a:cs typeface="+mn-cs"/>
            </a:rPr>
            <a:t>90,000</a:t>
          </a:r>
          <a:r>
            <a:rPr kumimoji="1" lang="ja-JP" altLang="en-US" sz="1200">
              <a:solidFill>
                <a:schemeClr val="dk1"/>
              </a:solidFill>
              <a:effectLst/>
              <a:latin typeface="+mn-lt"/>
              <a:ea typeface="+mn-ea"/>
              <a:cs typeface="+mn-cs"/>
            </a:rPr>
            <a:t>円</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翌月末日に支払っている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8</a:t>
          </a:r>
          <a:r>
            <a:rPr kumimoji="1" lang="ja-JP" altLang="en-US" sz="1200" b="1">
              <a:solidFill>
                <a:schemeClr val="tx1"/>
              </a:solidFill>
              <a:effectLst/>
              <a:latin typeface="+mn-lt"/>
              <a:ea typeface="+mn-ea"/>
              <a:cs typeface="+mn-cs"/>
            </a:rPr>
            <a:t>月利用分（</a:t>
          </a:r>
          <a:r>
            <a:rPr kumimoji="1" lang="en-US" altLang="ja-JP" sz="1200" b="1">
              <a:solidFill>
                <a:schemeClr val="tx1"/>
              </a:solidFill>
              <a:effectLst/>
              <a:latin typeface="+mn-lt"/>
              <a:ea typeface="+mn-ea"/>
              <a:cs typeface="+mn-cs"/>
            </a:rPr>
            <a:t>8/1</a:t>
          </a:r>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8/31</a:t>
          </a:r>
          <a:r>
            <a:rPr kumimoji="1" lang="ja-JP" altLang="en-US" sz="1200" b="1">
              <a:solidFill>
                <a:schemeClr val="tx1"/>
              </a:solidFill>
              <a:effectLst/>
              <a:latin typeface="+mn-lt"/>
              <a:ea typeface="+mn-ea"/>
              <a:cs typeface="+mn-cs"/>
            </a:rPr>
            <a:t>利用分）以降で申請される場合</a:t>
          </a:r>
          <a:r>
            <a:rPr kumimoji="1" lang="ja-JP" altLang="en-US" sz="1200">
              <a:solidFill>
                <a:schemeClr val="dk1"/>
              </a:solidFill>
              <a:effectLst/>
              <a:latin typeface="+mn-lt"/>
              <a:ea typeface="+mn-ea"/>
              <a:cs typeface="+mn-cs"/>
            </a:rPr>
            <a:t>は</a:t>
          </a:r>
          <a:r>
            <a:rPr kumimoji="1" lang="ja-JP" altLang="en-US" sz="1200">
              <a:solidFill>
                <a:srgbClr val="0070C0"/>
              </a:solidFill>
              <a:effectLst/>
              <a:latin typeface="+mn-lt"/>
              <a:ea typeface="+mn-ea"/>
              <a:cs typeface="+mn-cs"/>
            </a:rPr>
            <a:t>日割り計算は必要ありません</a:t>
          </a:r>
          <a:endParaRPr kumimoji="1" lang="en-US" altLang="ja-JP" sz="1200">
            <a:solidFill>
              <a:srgbClr val="0070C0"/>
            </a:solidFill>
            <a:effectLst/>
            <a:latin typeface="+mn-lt"/>
            <a:ea typeface="+mn-ea"/>
            <a:cs typeface="+mn-cs"/>
          </a:endParaRPr>
        </a:p>
        <a:p>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7</a:t>
          </a:r>
          <a:r>
            <a:rPr kumimoji="1" lang="ja-JP" altLang="en-US" sz="1200" b="1">
              <a:solidFill>
                <a:schemeClr val="tx1"/>
              </a:solidFill>
              <a:effectLst/>
              <a:latin typeface="+mn-lt"/>
              <a:ea typeface="+mn-ea"/>
              <a:cs typeface="+mn-cs"/>
            </a:rPr>
            <a:t>月利用分（</a:t>
          </a:r>
          <a:r>
            <a:rPr kumimoji="1" lang="en-US" altLang="ja-JP" sz="1200" b="1">
              <a:solidFill>
                <a:schemeClr val="tx1"/>
              </a:solidFill>
              <a:effectLst/>
              <a:latin typeface="+mn-lt"/>
              <a:ea typeface="+mn-ea"/>
              <a:cs typeface="+mn-cs"/>
            </a:rPr>
            <a:t>7/1</a:t>
          </a:r>
          <a:r>
            <a:rPr kumimoji="1" lang="ja-JP" altLang="en-US"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7/31</a:t>
          </a:r>
          <a:r>
            <a:rPr kumimoji="1" lang="ja-JP" altLang="en-US" sz="1200" b="1">
              <a:solidFill>
                <a:schemeClr val="tx1"/>
              </a:solidFill>
              <a:effectLst/>
              <a:latin typeface="+mn-lt"/>
              <a:ea typeface="+mn-ea"/>
              <a:cs typeface="+mn-cs"/>
            </a:rPr>
            <a:t>利用分）以降で申請される場合</a:t>
          </a:r>
          <a:r>
            <a:rPr kumimoji="1" lang="ja-JP" altLang="en-US" sz="1200">
              <a:solidFill>
                <a:schemeClr val="dk1"/>
              </a:solidFill>
              <a:effectLst/>
              <a:latin typeface="+mn-lt"/>
              <a:ea typeface="+mn-ea"/>
              <a:cs typeface="+mn-cs"/>
            </a:rPr>
            <a:t>は</a:t>
          </a:r>
          <a:r>
            <a:rPr kumimoji="1" lang="en-US" altLang="ja-JP" sz="1200">
              <a:solidFill>
                <a:srgbClr val="FF0000"/>
              </a:solidFill>
              <a:effectLst/>
              <a:latin typeface="+mn-lt"/>
              <a:ea typeface="+mn-ea"/>
              <a:cs typeface="+mn-cs"/>
            </a:rPr>
            <a:t>7</a:t>
          </a:r>
          <a:r>
            <a:rPr kumimoji="1" lang="ja-JP" altLang="en-US" sz="1200">
              <a:solidFill>
                <a:srgbClr val="FF0000"/>
              </a:solidFill>
              <a:effectLst/>
              <a:latin typeface="+mn-lt"/>
              <a:ea typeface="+mn-ea"/>
              <a:cs typeface="+mn-cs"/>
            </a:rPr>
            <a:t>月利用分のみ日割り計算</a:t>
          </a:r>
          <a:r>
            <a:rPr kumimoji="1" lang="ja-JP" altLang="en-US" sz="1200">
              <a:solidFill>
                <a:schemeClr val="dk1"/>
              </a:solidFill>
              <a:effectLst/>
              <a:latin typeface="+mn-lt"/>
              <a:ea typeface="+mn-ea"/>
              <a:cs typeface="+mn-cs"/>
            </a:rPr>
            <a:t>が必要です</a:t>
          </a:r>
          <a:endParaRPr kumimoji="1" lang="en-US" altLang="ja-JP" sz="1200">
            <a:solidFill>
              <a:schemeClr val="dk1"/>
            </a:solidFill>
            <a:effectLst/>
            <a:latin typeface="+mn-lt"/>
            <a:ea typeface="+mn-ea"/>
            <a:cs typeface="+mn-cs"/>
          </a:endParaRPr>
        </a:p>
        <a:p>
          <a:endParaRPr kumimoji="1" lang="ja-JP" altLang="en-US" sz="1400"/>
        </a:p>
      </xdr:txBody>
    </xdr:sp>
    <xdr:clientData/>
  </xdr:twoCellAnchor>
  <xdr:twoCellAnchor editAs="oneCell">
    <xdr:from>
      <xdr:col>7</xdr:col>
      <xdr:colOff>1257302</xdr:colOff>
      <xdr:row>11</xdr:row>
      <xdr:rowOff>221432</xdr:rowOff>
    </xdr:from>
    <xdr:to>
      <xdr:col>7</xdr:col>
      <xdr:colOff>2219326</xdr:colOff>
      <xdr:row>16</xdr:row>
      <xdr:rowOff>31983</xdr:rowOff>
    </xdr:to>
    <xdr:pic>
      <xdr:nvPicPr>
        <xdr:cNvPr id="8" name="図 7">
          <a:extLst>
            <a:ext uri="{FF2B5EF4-FFF2-40B4-BE49-F238E27FC236}">
              <a16:creationId xmlns:a16="http://schemas.microsoft.com/office/drawing/2014/main" id="{49706635-CB8F-0DCA-AD72-758187F85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52" y="3507557"/>
          <a:ext cx="962024" cy="1001176"/>
        </a:xfrm>
        <a:prstGeom prst="rect">
          <a:avLst/>
        </a:prstGeom>
      </xdr:spPr>
    </xdr:pic>
    <xdr:clientData/>
  </xdr:twoCellAnchor>
  <xdr:twoCellAnchor editAs="oneCell">
    <xdr:from>
      <xdr:col>7</xdr:col>
      <xdr:colOff>1466851</xdr:colOff>
      <xdr:row>28</xdr:row>
      <xdr:rowOff>10705</xdr:rowOff>
    </xdr:from>
    <xdr:to>
      <xdr:col>7</xdr:col>
      <xdr:colOff>2438401</xdr:colOff>
      <xdr:row>31</xdr:row>
      <xdr:rowOff>210862</xdr:rowOff>
    </xdr:to>
    <xdr:pic>
      <xdr:nvPicPr>
        <xdr:cNvPr id="2" name="図 1">
          <a:extLst>
            <a:ext uri="{FF2B5EF4-FFF2-40B4-BE49-F238E27FC236}">
              <a16:creationId xmlns:a16="http://schemas.microsoft.com/office/drawing/2014/main" id="{62B377EC-50B0-4E40-9B87-A5B03A92D3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1" y="7897405"/>
          <a:ext cx="971550" cy="1095507"/>
        </a:xfrm>
        <a:prstGeom prst="rect">
          <a:avLst/>
        </a:prstGeom>
      </xdr:spPr>
    </xdr:pic>
    <xdr:clientData/>
  </xdr:twoCellAnchor>
  <xdr:twoCellAnchor editAs="oneCell">
    <xdr:from>
      <xdr:col>7</xdr:col>
      <xdr:colOff>904875</xdr:colOff>
      <xdr:row>54</xdr:row>
      <xdr:rowOff>19015</xdr:rowOff>
    </xdr:from>
    <xdr:to>
      <xdr:col>7</xdr:col>
      <xdr:colOff>1885950</xdr:colOff>
      <xdr:row>57</xdr:row>
      <xdr:rowOff>163237</xdr:rowOff>
    </xdr:to>
    <xdr:pic>
      <xdr:nvPicPr>
        <xdr:cNvPr id="5" name="図 4">
          <a:extLst>
            <a:ext uri="{FF2B5EF4-FFF2-40B4-BE49-F238E27FC236}">
              <a16:creationId xmlns:a16="http://schemas.microsoft.com/office/drawing/2014/main" id="{3B17DDBA-7D82-4609-9FA8-E45A413F2C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620625" y="15687640"/>
          <a:ext cx="981075" cy="1106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676276</xdr:colOff>
      <xdr:row>14</xdr:row>
      <xdr:rowOff>9525</xdr:rowOff>
    </xdr:from>
    <xdr:to>
      <xdr:col>11</xdr:col>
      <xdr:colOff>533401</xdr:colOff>
      <xdr:row>22</xdr:row>
      <xdr:rowOff>0</xdr:rowOff>
    </xdr:to>
    <xdr:sp macro="" textlink="">
      <xdr:nvSpPr>
        <xdr:cNvPr id="5" name="テキスト ボックス 4">
          <a:extLst>
            <a:ext uri="{FF2B5EF4-FFF2-40B4-BE49-F238E27FC236}">
              <a16:creationId xmlns:a16="http://schemas.microsoft.com/office/drawing/2014/main" id="{F97415B6-0362-4EFE-B6CE-16D9CC965607}"/>
            </a:ext>
          </a:extLst>
        </xdr:cNvPr>
        <xdr:cNvSpPr txBox="1"/>
      </xdr:nvSpPr>
      <xdr:spPr>
        <a:xfrm>
          <a:off x="9010651" y="4352925"/>
          <a:ext cx="7296150" cy="24479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入力例</a:t>
          </a:r>
          <a:endParaRPr kumimoji="1" lang="en-US" altLang="ja-JP" sz="1100" b="1">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①</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日～末日締め、翌月</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日払い</a:t>
          </a:r>
          <a:endParaRPr lang="ja-JP" altLang="ja-JP" sz="1400">
            <a:effectLst/>
          </a:endParaRPr>
        </a:p>
        <a:p>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日分の給与　月給</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万円</a:t>
          </a:r>
          <a:endParaRPr lang="ja-JP" altLang="ja-JP" sz="1400">
            <a:effectLst/>
          </a:endParaRPr>
        </a:p>
        <a:p>
          <a:r>
            <a:rPr kumimoji="1" lang="ja-JP" altLang="ja-JP" sz="1100">
              <a:solidFill>
                <a:schemeClr val="dk1"/>
              </a:solidFill>
              <a:effectLst/>
              <a:latin typeface="+mn-lt"/>
              <a:ea typeface="+mn-ea"/>
              <a:cs typeface="+mn-cs"/>
            </a:rPr>
            <a:t>で申請される場合は</a:t>
          </a:r>
          <a:endParaRPr lang="ja-JP" altLang="ja-JP" sz="1400">
            <a:effectLst/>
          </a:endParaRPr>
        </a:p>
        <a:p>
          <a:r>
            <a:rPr kumimoji="1" lang="ja-JP" altLang="ja-JP" sz="1100">
              <a:solidFill>
                <a:schemeClr val="dk1"/>
              </a:solidFill>
              <a:effectLst/>
              <a:latin typeface="+mn-lt"/>
              <a:ea typeface="+mn-ea"/>
              <a:cs typeface="+mn-cs"/>
            </a:rPr>
            <a:t>就業開始日：</a:t>
          </a:r>
          <a:r>
            <a:rPr kumimoji="1" lang="en-US" altLang="ja-JP" sz="1100">
              <a:solidFill>
                <a:schemeClr val="dk1"/>
              </a:solidFill>
              <a:effectLst/>
              <a:latin typeface="+mn-lt"/>
              <a:ea typeface="+mn-ea"/>
              <a:cs typeface="+mn-cs"/>
            </a:rPr>
            <a:t>2026/6/1</a:t>
          </a:r>
          <a:endParaRPr lang="ja-JP" altLang="ja-JP" sz="1400">
            <a:effectLst/>
          </a:endParaRPr>
        </a:p>
        <a:p>
          <a:r>
            <a:rPr kumimoji="1" lang="ja-JP" altLang="ja-JP" sz="1100">
              <a:solidFill>
                <a:schemeClr val="dk1"/>
              </a:solidFill>
              <a:effectLst/>
              <a:latin typeface="+mn-lt"/>
              <a:ea typeface="+mn-ea"/>
              <a:cs typeface="+mn-cs"/>
            </a:rPr>
            <a:t>就業終了日：</a:t>
          </a:r>
          <a:r>
            <a:rPr kumimoji="1" lang="en-US" altLang="ja-JP" sz="1100">
              <a:solidFill>
                <a:schemeClr val="dk1"/>
              </a:solidFill>
              <a:effectLst/>
              <a:latin typeface="+mn-lt"/>
              <a:ea typeface="+mn-ea"/>
              <a:cs typeface="+mn-cs"/>
            </a:rPr>
            <a:t>2026/8/31</a:t>
          </a:r>
          <a:endParaRPr lang="ja-JP" altLang="ja-JP" sz="1400">
            <a:effectLst/>
          </a:endParaRPr>
        </a:p>
        <a:p>
          <a:r>
            <a:rPr kumimoji="1" lang="ja-JP" altLang="ja-JP" sz="1100">
              <a:solidFill>
                <a:schemeClr val="dk1"/>
              </a:solidFill>
              <a:effectLst/>
              <a:latin typeface="+mn-lt"/>
              <a:ea typeface="+mn-ea"/>
              <a:cs typeface="+mn-cs"/>
            </a:rPr>
            <a:t>月給：</a:t>
          </a:r>
          <a:r>
            <a:rPr kumimoji="1" lang="en-US" altLang="ja-JP" sz="1100">
              <a:solidFill>
                <a:schemeClr val="dk1"/>
              </a:solidFill>
              <a:effectLst/>
              <a:latin typeface="+mn-lt"/>
              <a:ea typeface="+mn-ea"/>
              <a:cs typeface="+mn-cs"/>
            </a:rPr>
            <a:t>200,000</a:t>
          </a:r>
          <a:endParaRPr lang="ja-JP" altLang="ja-JP" sz="1400">
            <a:effectLst/>
          </a:endParaRPr>
        </a:p>
        <a:p>
          <a:r>
            <a:rPr kumimoji="1" lang="ja-JP" altLang="ja-JP" sz="1100">
              <a:solidFill>
                <a:schemeClr val="dk1"/>
              </a:solidFill>
              <a:effectLst/>
              <a:latin typeface="+mn-lt"/>
              <a:ea typeface="+mn-ea"/>
              <a:cs typeface="+mn-cs"/>
            </a:rPr>
            <a:t>最終の給与</a:t>
          </a:r>
          <a:r>
            <a:rPr kumimoji="1" lang="ja-JP" altLang="en-US" sz="1100">
              <a:solidFill>
                <a:schemeClr val="dk1"/>
              </a:solidFill>
              <a:effectLst/>
              <a:latin typeface="+mn-lt"/>
              <a:ea typeface="+mn-ea"/>
              <a:cs typeface="+mn-cs"/>
            </a:rPr>
            <a:t>支払い</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2026/9/25</a:t>
          </a:r>
          <a:endParaRPr lang="ja-JP" altLang="ja-JP" sz="1400">
            <a:effectLst/>
          </a:endParaRPr>
        </a:p>
        <a:p>
          <a:r>
            <a:rPr kumimoji="1" lang="ja-JP" altLang="ja-JP" sz="1100">
              <a:solidFill>
                <a:schemeClr val="dk1"/>
              </a:solidFill>
              <a:effectLst/>
              <a:latin typeface="+mn-lt"/>
              <a:ea typeface="+mn-ea"/>
              <a:cs typeface="+mn-cs"/>
            </a:rPr>
            <a:t>と入力ください</a:t>
          </a:r>
          <a:endParaRPr lang="ja-JP" altLang="ja-JP" sz="1400">
            <a:effectLst/>
          </a:endParaRPr>
        </a:p>
        <a:p>
          <a:endParaRPr kumimoji="1" lang="ja-JP" altLang="en-US" sz="1400"/>
        </a:p>
      </xdr:txBody>
    </xdr:sp>
    <xdr:clientData/>
  </xdr:twoCellAnchor>
  <xdr:twoCellAnchor>
    <xdr:from>
      <xdr:col>7</xdr:col>
      <xdr:colOff>2219325</xdr:colOff>
      <xdr:row>14</xdr:row>
      <xdr:rowOff>19050</xdr:rowOff>
    </xdr:from>
    <xdr:to>
      <xdr:col>11</xdr:col>
      <xdr:colOff>514350</xdr:colOff>
      <xdr:row>21</xdr:row>
      <xdr:rowOff>295275</xdr:rowOff>
    </xdr:to>
    <xdr:sp macro="" textlink="">
      <xdr:nvSpPr>
        <xdr:cNvPr id="2" name="テキスト ボックス 1">
          <a:extLst>
            <a:ext uri="{FF2B5EF4-FFF2-40B4-BE49-F238E27FC236}">
              <a16:creationId xmlns:a16="http://schemas.microsoft.com/office/drawing/2014/main" id="{3F763B54-D0D6-4853-ABF6-0B30D38BD0CA}"/>
            </a:ext>
          </a:extLst>
        </xdr:cNvPr>
        <xdr:cNvSpPr txBox="1"/>
      </xdr:nvSpPr>
      <xdr:spPr>
        <a:xfrm>
          <a:off x="12715875" y="4362450"/>
          <a:ext cx="3829050" cy="240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②毎月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日締め、当月</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日払い</a:t>
          </a:r>
          <a:endParaRPr lang="ja-JP" altLang="ja-JP" sz="1400">
            <a:effectLst/>
          </a:endParaRPr>
        </a:p>
        <a:p>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日分の給与　月給</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万円</a:t>
          </a:r>
          <a:endParaRPr lang="ja-JP" altLang="ja-JP" sz="1400">
            <a:effectLst/>
          </a:endParaRPr>
        </a:p>
        <a:p>
          <a:r>
            <a:rPr kumimoji="1" lang="ja-JP" altLang="ja-JP" sz="1100">
              <a:solidFill>
                <a:schemeClr val="dk1"/>
              </a:solidFill>
              <a:effectLst/>
              <a:latin typeface="+mn-lt"/>
              <a:ea typeface="+mn-ea"/>
              <a:cs typeface="+mn-cs"/>
            </a:rPr>
            <a:t>で申請される場合は</a:t>
          </a:r>
          <a:endParaRPr lang="ja-JP" altLang="ja-JP" sz="1400">
            <a:effectLst/>
          </a:endParaRPr>
        </a:p>
        <a:p>
          <a:r>
            <a:rPr kumimoji="1" lang="ja-JP" altLang="ja-JP" sz="1100">
              <a:solidFill>
                <a:schemeClr val="dk1"/>
              </a:solidFill>
              <a:effectLst/>
              <a:latin typeface="+mn-lt"/>
              <a:ea typeface="+mn-ea"/>
              <a:cs typeface="+mn-cs"/>
            </a:rPr>
            <a:t>就業開始日：</a:t>
          </a:r>
          <a:r>
            <a:rPr kumimoji="1" lang="en-US" altLang="ja-JP" sz="1100">
              <a:solidFill>
                <a:schemeClr val="dk1"/>
              </a:solidFill>
              <a:effectLst/>
              <a:latin typeface="+mn-lt"/>
              <a:ea typeface="+mn-ea"/>
              <a:cs typeface="+mn-cs"/>
            </a:rPr>
            <a:t>2026/6/16</a:t>
          </a:r>
          <a:endParaRPr lang="ja-JP" altLang="ja-JP" sz="1400">
            <a:effectLst/>
          </a:endParaRPr>
        </a:p>
        <a:p>
          <a:r>
            <a:rPr kumimoji="1" lang="ja-JP" altLang="ja-JP" sz="1100">
              <a:solidFill>
                <a:schemeClr val="dk1"/>
              </a:solidFill>
              <a:effectLst/>
              <a:latin typeface="+mn-lt"/>
              <a:ea typeface="+mn-ea"/>
              <a:cs typeface="+mn-cs"/>
            </a:rPr>
            <a:t>就業終了日：</a:t>
          </a:r>
          <a:r>
            <a:rPr kumimoji="1" lang="en-US" altLang="ja-JP" sz="1100">
              <a:solidFill>
                <a:schemeClr val="dk1"/>
              </a:solidFill>
              <a:effectLst/>
              <a:latin typeface="+mn-lt"/>
              <a:ea typeface="+mn-ea"/>
              <a:cs typeface="+mn-cs"/>
            </a:rPr>
            <a:t>2026/9/15</a:t>
          </a:r>
          <a:endParaRPr lang="ja-JP" altLang="ja-JP" sz="1400">
            <a:effectLst/>
          </a:endParaRPr>
        </a:p>
        <a:p>
          <a:r>
            <a:rPr kumimoji="1" lang="ja-JP" altLang="ja-JP" sz="1100">
              <a:solidFill>
                <a:schemeClr val="dk1"/>
              </a:solidFill>
              <a:effectLst/>
              <a:latin typeface="+mn-lt"/>
              <a:ea typeface="+mn-ea"/>
              <a:cs typeface="+mn-cs"/>
            </a:rPr>
            <a:t>月給：</a:t>
          </a:r>
          <a:r>
            <a:rPr kumimoji="1" lang="en-US" altLang="ja-JP" sz="1100">
              <a:solidFill>
                <a:schemeClr val="dk1"/>
              </a:solidFill>
              <a:effectLst/>
              <a:latin typeface="+mn-lt"/>
              <a:ea typeface="+mn-ea"/>
              <a:cs typeface="+mn-cs"/>
            </a:rPr>
            <a:t>200,000</a:t>
          </a:r>
          <a:endParaRPr lang="ja-JP" altLang="ja-JP" sz="1400">
            <a:effectLst/>
          </a:endParaRPr>
        </a:p>
        <a:p>
          <a:r>
            <a:rPr kumimoji="1" lang="ja-JP" altLang="ja-JP" sz="1100">
              <a:solidFill>
                <a:schemeClr val="dk1"/>
              </a:solidFill>
              <a:effectLst/>
              <a:latin typeface="+mn-lt"/>
              <a:ea typeface="+mn-ea"/>
              <a:cs typeface="+mn-cs"/>
            </a:rPr>
            <a:t>最終の給与</a:t>
          </a:r>
          <a:r>
            <a:rPr kumimoji="1" lang="ja-JP" altLang="en-US" sz="1100">
              <a:solidFill>
                <a:schemeClr val="dk1"/>
              </a:solidFill>
              <a:effectLst/>
              <a:latin typeface="+mn-lt"/>
              <a:ea typeface="+mn-ea"/>
              <a:cs typeface="+mn-cs"/>
            </a:rPr>
            <a:t>支払い</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2026/9/25</a:t>
          </a:r>
          <a:endParaRPr lang="ja-JP" altLang="ja-JP" sz="1400">
            <a:effectLst/>
          </a:endParaRPr>
        </a:p>
        <a:p>
          <a:r>
            <a:rPr kumimoji="1" lang="ja-JP" altLang="ja-JP" sz="1100">
              <a:solidFill>
                <a:schemeClr val="dk1"/>
              </a:solidFill>
              <a:effectLst/>
              <a:latin typeface="+mn-lt"/>
              <a:ea typeface="+mn-ea"/>
              <a:cs typeface="+mn-cs"/>
            </a:rPr>
            <a:t>と入力ください</a:t>
          </a:r>
          <a:endParaRPr kumimoji="1" lang="ja-JP" altLang="en-US" sz="1400"/>
        </a:p>
      </xdr:txBody>
    </xdr:sp>
    <xdr:clientData/>
  </xdr:twoCellAnchor>
  <xdr:twoCellAnchor editAs="oneCell">
    <xdr:from>
      <xdr:col>9</xdr:col>
      <xdr:colOff>400050</xdr:colOff>
      <xdr:row>17</xdr:row>
      <xdr:rowOff>271133</xdr:rowOff>
    </xdr:from>
    <xdr:to>
      <xdr:col>11</xdr:col>
      <xdr:colOff>123825</xdr:colOff>
      <xdr:row>21</xdr:row>
      <xdr:rowOff>220388</xdr:rowOff>
    </xdr:to>
    <xdr:pic>
      <xdr:nvPicPr>
        <xdr:cNvPr id="4" name="図 3">
          <a:extLst>
            <a:ext uri="{FF2B5EF4-FFF2-40B4-BE49-F238E27FC236}">
              <a16:creationId xmlns:a16="http://schemas.microsoft.com/office/drawing/2014/main" id="{CA22D0F5-130B-4EA8-8BDD-CB1F3BFF2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1850" y="5462258"/>
          <a:ext cx="1095375" cy="12351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1190625</xdr:colOff>
      <xdr:row>34</xdr:row>
      <xdr:rowOff>190500</xdr:rowOff>
    </xdr:from>
    <xdr:to>
      <xdr:col>10</xdr:col>
      <xdr:colOff>409575</xdr:colOff>
      <xdr:row>41</xdr:row>
      <xdr:rowOff>0</xdr:rowOff>
    </xdr:to>
    <xdr:sp macro="" textlink="">
      <xdr:nvSpPr>
        <xdr:cNvPr id="4" name="正方形/長方形 3">
          <a:extLst>
            <a:ext uri="{FF2B5EF4-FFF2-40B4-BE49-F238E27FC236}">
              <a16:creationId xmlns:a16="http://schemas.microsoft.com/office/drawing/2014/main" id="{CC249822-5C74-ED33-E35B-B8585DF3DB4F}"/>
            </a:ext>
          </a:extLst>
        </xdr:cNvPr>
        <xdr:cNvSpPr/>
      </xdr:nvSpPr>
      <xdr:spPr>
        <a:xfrm>
          <a:off x="10953750" y="9963150"/>
          <a:ext cx="5676900" cy="19335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1314449</xdr:colOff>
      <xdr:row>6</xdr:row>
      <xdr:rowOff>209550</xdr:rowOff>
    </xdr:from>
    <xdr:to>
      <xdr:col>10</xdr:col>
      <xdr:colOff>361949</xdr:colOff>
      <xdr:row>16</xdr:row>
      <xdr:rowOff>133349</xdr:rowOff>
    </xdr:to>
    <xdr:sp macro="" textlink="">
      <xdr:nvSpPr>
        <xdr:cNvPr id="7" name="テキスト ボックス 6">
          <a:extLst>
            <a:ext uri="{FF2B5EF4-FFF2-40B4-BE49-F238E27FC236}">
              <a16:creationId xmlns:a16="http://schemas.microsoft.com/office/drawing/2014/main" id="{B74134BE-F846-459F-B734-49C242465EC4}"/>
            </a:ext>
          </a:extLst>
        </xdr:cNvPr>
        <xdr:cNvSpPr txBox="1"/>
      </xdr:nvSpPr>
      <xdr:spPr>
        <a:xfrm>
          <a:off x="9763124" y="2009775"/>
          <a:ext cx="6819900" cy="2609849"/>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日割り計算が必要か否かの判断は申請経費の対象期間によって異なります</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下記の例を参照ください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b="1">
              <a:solidFill>
                <a:schemeClr val="tx1"/>
              </a:solidFill>
              <a:effectLst/>
              <a:latin typeface="游ゴシック 本文"/>
              <a:ea typeface="+mn-ea"/>
              <a:cs typeface="+mn-cs"/>
            </a:rPr>
            <a:t>くるみん認定</a:t>
          </a:r>
          <a:r>
            <a:rPr kumimoji="1" lang="ja-JP" altLang="en-US" sz="1200" b="1">
              <a:solidFill>
                <a:schemeClr val="tx1"/>
              </a:solidFill>
              <a:effectLst/>
              <a:latin typeface="游ゴシック 本文"/>
              <a:ea typeface="+mn-ea"/>
              <a:cs typeface="+mn-cs"/>
            </a:rPr>
            <a:t>日：</a:t>
          </a:r>
          <a:r>
            <a:rPr kumimoji="1" lang="ja-JP" altLang="ja-JP" sz="1200" b="1">
              <a:solidFill>
                <a:srgbClr val="FF0000"/>
              </a:solidFill>
              <a:effectLst/>
              <a:latin typeface="游ゴシック 本文"/>
              <a:ea typeface="+mn-ea"/>
              <a:cs typeface="+mn-cs"/>
            </a:rPr>
            <a:t>令和</a:t>
          </a:r>
          <a:r>
            <a:rPr kumimoji="1" lang="en-US" altLang="ja-JP" sz="1200" b="1">
              <a:solidFill>
                <a:srgbClr val="FF0000"/>
              </a:solidFill>
              <a:effectLst/>
              <a:latin typeface="游ゴシック 本文"/>
              <a:ea typeface="+mn-ea"/>
              <a:cs typeface="+mn-cs"/>
            </a:rPr>
            <a:t>8</a:t>
          </a:r>
          <a:r>
            <a:rPr kumimoji="1" lang="ja-JP" altLang="ja-JP" sz="1200" b="1">
              <a:solidFill>
                <a:srgbClr val="FF0000"/>
              </a:solidFill>
              <a:effectLst/>
              <a:latin typeface="游ゴシック 本文"/>
              <a:ea typeface="+mn-ea"/>
              <a:cs typeface="+mn-cs"/>
            </a:rPr>
            <a:t>年</a:t>
          </a:r>
          <a:r>
            <a:rPr kumimoji="1" lang="en-US" altLang="ja-JP" sz="1200" b="1">
              <a:solidFill>
                <a:srgbClr val="FF0000"/>
              </a:solidFill>
              <a:effectLst/>
              <a:latin typeface="游ゴシック 本文"/>
              <a:ea typeface="+mn-ea"/>
              <a:cs typeface="+mn-cs"/>
            </a:rPr>
            <a:t>7</a:t>
          </a:r>
          <a:r>
            <a:rPr kumimoji="1" lang="ja-JP" altLang="ja-JP" sz="1200" b="1">
              <a:solidFill>
                <a:srgbClr val="FF0000"/>
              </a:solidFill>
              <a:effectLst/>
              <a:latin typeface="游ゴシック 本文"/>
              <a:ea typeface="+mn-ea"/>
              <a:cs typeface="+mn-cs"/>
            </a:rPr>
            <a:t>月</a:t>
          </a:r>
          <a:r>
            <a:rPr kumimoji="1" lang="en-US" altLang="ja-JP" sz="1200" b="1">
              <a:solidFill>
                <a:srgbClr val="FF0000"/>
              </a:solidFill>
              <a:effectLst/>
              <a:latin typeface="游ゴシック 本文"/>
              <a:ea typeface="+mn-ea"/>
              <a:cs typeface="+mn-cs"/>
            </a:rPr>
            <a:t>15</a:t>
          </a:r>
          <a:r>
            <a:rPr kumimoji="1" lang="ja-JP" altLang="ja-JP" sz="1200" b="1">
              <a:solidFill>
                <a:srgbClr val="FF0000"/>
              </a:solidFill>
              <a:effectLst/>
              <a:latin typeface="游ゴシック 本文"/>
              <a:ea typeface="+mn-ea"/>
              <a:cs typeface="+mn-cs"/>
            </a:rPr>
            <a:t>日</a:t>
          </a:r>
          <a:endParaRPr lang="ja-JP" altLang="ja-JP" sz="1600" b="1">
            <a:solidFill>
              <a:srgbClr val="FF0000"/>
            </a:solidFill>
            <a:effectLst/>
            <a:latin typeface="游ゴシック 本文"/>
          </a:endParaRPr>
        </a:p>
        <a:p>
          <a:r>
            <a:rPr kumimoji="1" lang="ja-JP" altLang="en-US" sz="1200" b="1">
              <a:solidFill>
                <a:schemeClr val="tx1"/>
              </a:solidFill>
              <a:effectLst/>
              <a:latin typeface="+mn-lt"/>
              <a:ea typeface="+mn-ea"/>
              <a:cs typeface="+mn-cs"/>
            </a:rPr>
            <a:t>申請する給与：</a:t>
          </a:r>
          <a:r>
            <a:rPr kumimoji="1" lang="en-US" altLang="ja-JP" sz="1200" b="1">
              <a:solidFill>
                <a:schemeClr val="tx1"/>
              </a:solidFill>
              <a:effectLst/>
              <a:latin typeface="+mn-lt"/>
              <a:ea typeface="+mn-ea"/>
              <a:cs typeface="+mn-cs"/>
            </a:rPr>
            <a:t>1</a:t>
          </a:r>
          <a:r>
            <a:rPr kumimoji="1" lang="ja-JP" altLang="en-US" sz="1200" b="1">
              <a:solidFill>
                <a:schemeClr val="tx1"/>
              </a:solidFill>
              <a:effectLst/>
              <a:latin typeface="+mn-lt"/>
              <a:ea typeface="+mn-ea"/>
              <a:cs typeface="+mn-cs"/>
            </a:rPr>
            <a:t>日～末日締め、翌月</a:t>
          </a:r>
          <a:r>
            <a:rPr kumimoji="1" lang="en-US" altLang="ja-JP" sz="1200" b="1">
              <a:solidFill>
                <a:schemeClr val="tx1"/>
              </a:solidFill>
              <a:effectLst/>
              <a:latin typeface="+mn-lt"/>
              <a:ea typeface="+mn-ea"/>
              <a:cs typeface="+mn-cs"/>
            </a:rPr>
            <a:t>15</a:t>
          </a:r>
          <a:r>
            <a:rPr kumimoji="1" lang="ja-JP" altLang="en-US" sz="1200" b="1">
              <a:solidFill>
                <a:schemeClr val="tx1"/>
              </a:solidFill>
              <a:effectLst/>
              <a:latin typeface="+mn-lt"/>
              <a:ea typeface="+mn-ea"/>
              <a:cs typeface="+mn-cs"/>
            </a:rPr>
            <a:t>日払いの給与</a:t>
          </a:r>
          <a:r>
            <a:rPr kumimoji="1" lang="en-US" altLang="ja-JP" sz="1200" b="1">
              <a:solidFill>
                <a:schemeClr val="tx1"/>
              </a:solidFill>
              <a:effectLst/>
              <a:latin typeface="+mn-lt"/>
              <a:ea typeface="+mn-ea"/>
              <a:cs typeface="+mn-cs"/>
            </a:rPr>
            <a:t>3</a:t>
          </a:r>
          <a:r>
            <a:rPr kumimoji="1" lang="ja-JP" altLang="en-US" sz="1200" b="1">
              <a:solidFill>
                <a:schemeClr val="tx1"/>
              </a:solidFill>
              <a:effectLst/>
              <a:latin typeface="+mn-lt"/>
              <a:ea typeface="+mn-ea"/>
              <a:cs typeface="+mn-cs"/>
            </a:rPr>
            <a:t>ヶ月分で申請したい</a:t>
          </a:r>
          <a:endParaRPr kumimoji="1" lang="en-US" altLang="ja-JP" sz="1200" b="1">
            <a:solidFill>
              <a:schemeClr val="tx1"/>
            </a:solidFill>
            <a:effectLst/>
            <a:latin typeface="+mn-lt"/>
            <a:ea typeface="+mn-ea"/>
            <a:cs typeface="+mn-cs"/>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8</a:t>
          </a:r>
          <a:r>
            <a:rPr kumimoji="1" lang="ja-JP" altLang="en-US" sz="1200">
              <a:solidFill>
                <a:schemeClr val="dk1"/>
              </a:solidFill>
              <a:effectLst/>
              <a:latin typeface="+mn-lt"/>
              <a:ea typeface="+mn-ea"/>
              <a:cs typeface="+mn-cs"/>
            </a:rPr>
            <a:t>月分給与（</a:t>
          </a:r>
          <a:r>
            <a:rPr kumimoji="1" lang="en-US" altLang="ja-JP" sz="1200">
              <a:solidFill>
                <a:schemeClr val="dk1"/>
              </a:solidFill>
              <a:effectLst/>
              <a:latin typeface="+mn-lt"/>
              <a:ea typeface="+mn-ea"/>
              <a:cs typeface="+mn-cs"/>
            </a:rPr>
            <a:t>8/1</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8/31</a:t>
          </a:r>
          <a:r>
            <a:rPr kumimoji="1" lang="ja-JP" altLang="en-US" sz="1200">
              <a:solidFill>
                <a:schemeClr val="dk1"/>
              </a:solidFill>
              <a:effectLst/>
              <a:latin typeface="+mn-lt"/>
              <a:ea typeface="+mn-ea"/>
              <a:cs typeface="+mn-cs"/>
            </a:rPr>
            <a:t>就業分）以降で申請される場合は</a:t>
          </a:r>
          <a:r>
            <a:rPr kumimoji="1" lang="ja-JP" altLang="en-US" sz="1200">
              <a:solidFill>
                <a:srgbClr val="0070C0"/>
              </a:solidFill>
              <a:effectLst/>
              <a:latin typeface="+mn-lt"/>
              <a:ea typeface="+mn-ea"/>
              <a:cs typeface="+mn-cs"/>
            </a:rPr>
            <a:t>日割り計算は必要ありません</a:t>
          </a:r>
          <a:endParaRPr kumimoji="1" lang="en-US" altLang="ja-JP" sz="1200">
            <a:solidFill>
              <a:srgbClr val="0070C0"/>
            </a:solidFill>
            <a:effectLst/>
            <a:latin typeface="+mn-lt"/>
            <a:ea typeface="+mn-ea"/>
            <a:cs typeface="+mn-cs"/>
          </a:endParaRPr>
        </a:p>
        <a:p>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7</a:t>
          </a:r>
          <a:r>
            <a:rPr kumimoji="1" lang="ja-JP" altLang="en-US" sz="1200">
              <a:solidFill>
                <a:schemeClr val="dk1"/>
              </a:solidFill>
              <a:effectLst/>
              <a:latin typeface="+mn-lt"/>
              <a:ea typeface="+mn-ea"/>
              <a:cs typeface="+mn-cs"/>
            </a:rPr>
            <a:t>月分給与（</a:t>
          </a:r>
          <a:r>
            <a:rPr kumimoji="1" lang="en-US" altLang="ja-JP" sz="1200">
              <a:solidFill>
                <a:schemeClr val="dk1"/>
              </a:solidFill>
              <a:effectLst/>
              <a:latin typeface="+mn-lt"/>
              <a:ea typeface="+mn-ea"/>
              <a:cs typeface="+mn-cs"/>
            </a:rPr>
            <a:t>7/1</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7/31</a:t>
          </a:r>
          <a:r>
            <a:rPr kumimoji="1" lang="ja-JP" altLang="en-US" sz="1200">
              <a:solidFill>
                <a:schemeClr val="dk1"/>
              </a:solidFill>
              <a:effectLst/>
              <a:latin typeface="+mn-lt"/>
              <a:ea typeface="+mn-ea"/>
              <a:cs typeface="+mn-cs"/>
            </a:rPr>
            <a:t>就業分）から申請される場合は</a:t>
          </a:r>
          <a:r>
            <a:rPr kumimoji="1" lang="en-US" altLang="ja-JP" sz="1200">
              <a:solidFill>
                <a:srgbClr val="FF3300"/>
              </a:solidFill>
              <a:effectLst/>
              <a:latin typeface="+mn-lt"/>
              <a:ea typeface="+mn-ea"/>
              <a:cs typeface="+mn-cs"/>
            </a:rPr>
            <a:t>7</a:t>
          </a:r>
          <a:r>
            <a:rPr kumimoji="1" lang="ja-JP" altLang="en-US" sz="1200">
              <a:solidFill>
                <a:srgbClr val="FF3300"/>
              </a:solidFill>
              <a:effectLst/>
              <a:latin typeface="+mn-lt"/>
              <a:ea typeface="+mn-ea"/>
              <a:cs typeface="+mn-cs"/>
            </a:rPr>
            <a:t>月分給与のみ日割り計算が必要です</a:t>
          </a:r>
          <a:endParaRPr kumimoji="1" lang="en-US" altLang="ja-JP" sz="1200">
            <a:solidFill>
              <a:srgbClr val="FF3300"/>
            </a:solidFill>
            <a:effectLst/>
            <a:latin typeface="+mn-lt"/>
            <a:ea typeface="+mn-ea"/>
            <a:cs typeface="+mn-cs"/>
          </a:endParaRPr>
        </a:p>
        <a:p>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※7</a:t>
          </a:r>
          <a:r>
            <a:rPr kumimoji="1" lang="ja-JP" altLang="en-US" sz="1200">
              <a:solidFill>
                <a:schemeClr val="dk1"/>
              </a:solidFill>
              <a:effectLst/>
              <a:latin typeface="+mn-lt"/>
              <a:ea typeface="+mn-ea"/>
              <a:cs typeface="+mn-cs"/>
            </a:rPr>
            <a:t>月分は、対象となる給与は</a:t>
          </a:r>
          <a:r>
            <a:rPr kumimoji="1" lang="en-US" altLang="ja-JP" sz="1200">
              <a:solidFill>
                <a:schemeClr val="dk1"/>
              </a:solidFill>
              <a:effectLst/>
              <a:latin typeface="+mn-lt"/>
              <a:ea typeface="+mn-ea"/>
              <a:cs typeface="+mn-cs"/>
            </a:rPr>
            <a:t>7/15</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7/31</a:t>
          </a:r>
          <a:r>
            <a:rPr kumimoji="1" lang="ja-JP" altLang="en-US" sz="1200">
              <a:solidFill>
                <a:schemeClr val="dk1"/>
              </a:solidFill>
              <a:effectLst/>
              <a:latin typeface="+mn-lt"/>
              <a:ea typeface="+mn-ea"/>
              <a:cs typeface="+mn-cs"/>
            </a:rPr>
            <a:t>分で、</a:t>
          </a:r>
          <a:r>
            <a:rPr kumimoji="1" lang="en-US" altLang="ja-JP" sz="1200">
              <a:solidFill>
                <a:schemeClr val="dk1"/>
              </a:solidFill>
              <a:effectLst/>
              <a:latin typeface="+mn-lt"/>
              <a:ea typeface="+mn-ea"/>
              <a:cs typeface="+mn-cs"/>
            </a:rPr>
            <a:t>7/1</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7/14</a:t>
          </a:r>
          <a:r>
            <a:rPr kumimoji="1" lang="ja-JP" altLang="en-US" sz="1200">
              <a:solidFill>
                <a:schemeClr val="dk1"/>
              </a:solidFill>
              <a:effectLst/>
              <a:latin typeface="+mn-lt"/>
              <a:ea typeface="+mn-ea"/>
              <a:cs typeface="+mn-cs"/>
            </a:rPr>
            <a:t>分は対象外のため）</a:t>
          </a:r>
          <a:endParaRPr kumimoji="1" lang="en-US" altLang="ja-JP" sz="1200">
            <a:solidFill>
              <a:schemeClr val="dk1"/>
            </a:solidFill>
            <a:effectLst/>
            <a:latin typeface="+mn-lt"/>
            <a:ea typeface="+mn-ea"/>
            <a:cs typeface="+mn-cs"/>
          </a:endParaRPr>
        </a:p>
        <a:p>
          <a:endParaRPr kumimoji="1" lang="ja-JP" altLang="en-US" sz="1400"/>
        </a:p>
      </xdr:txBody>
    </xdr:sp>
    <xdr:clientData/>
  </xdr:twoCellAnchor>
  <xdr:twoCellAnchor>
    <xdr:from>
      <xdr:col>5</xdr:col>
      <xdr:colOff>28575</xdr:colOff>
      <xdr:row>19</xdr:row>
      <xdr:rowOff>47625</xdr:rowOff>
    </xdr:from>
    <xdr:to>
      <xdr:col>11</xdr:col>
      <xdr:colOff>228600</xdr:colOff>
      <xdr:row>26</xdr:row>
      <xdr:rowOff>247650</xdr:rowOff>
    </xdr:to>
    <xdr:sp macro="" textlink="">
      <xdr:nvSpPr>
        <xdr:cNvPr id="8" name="テキスト ボックス 7">
          <a:extLst>
            <a:ext uri="{FF2B5EF4-FFF2-40B4-BE49-F238E27FC236}">
              <a16:creationId xmlns:a16="http://schemas.microsoft.com/office/drawing/2014/main" id="{FACF2C7D-CACF-4A74-94B9-905F80D76269}"/>
            </a:ext>
          </a:extLst>
        </xdr:cNvPr>
        <xdr:cNvSpPr txBox="1"/>
      </xdr:nvSpPr>
      <xdr:spPr>
        <a:xfrm>
          <a:off x="9791700" y="5248275"/>
          <a:ext cx="7410450" cy="22669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入力例</a:t>
          </a:r>
          <a:endParaRPr kumimoji="1" lang="en-US" altLang="ja-JP" sz="1100" b="1">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①</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日～末日締め、翌月</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日払い</a:t>
          </a:r>
          <a:endParaRPr lang="ja-JP" altLang="ja-JP" sz="1400">
            <a:effectLst/>
          </a:endParaRPr>
        </a:p>
        <a:p>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日分の給与　月給</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万円</a:t>
          </a:r>
          <a:endParaRPr lang="ja-JP" altLang="ja-JP" sz="1400">
            <a:effectLst/>
          </a:endParaRPr>
        </a:p>
        <a:p>
          <a:r>
            <a:rPr kumimoji="1" lang="ja-JP" altLang="ja-JP" sz="1100">
              <a:solidFill>
                <a:schemeClr val="dk1"/>
              </a:solidFill>
              <a:effectLst/>
              <a:latin typeface="+mn-lt"/>
              <a:ea typeface="+mn-ea"/>
              <a:cs typeface="+mn-cs"/>
            </a:rPr>
            <a:t>で申請される場合は</a:t>
          </a:r>
          <a:endParaRPr lang="ja-JP" altLang="ja-JP" sz="1400">
            <a:effectLst/>
          </a:endParaRPr>
        </a:p>
        <a:p>
          <a:r>
            <a:rPr kumimoji="1" lang="ja-JP" altLang="ja-JP" sz="1100">
              <a:solidFill>
                <a:schemeClr val="dk1"/>
              </a:solidFill>
              <a:effectLst/>
              <a:latin typeface="+mn-lt"/>
              <a:ea typeface="+mn-ea"/>
              <a:cs typeface="+mn-cs"/>
            </a:rPr>
            <a:t>就業開始日：</a:t>
          </a:r>
          <a:r>
            <a:rPr kumimoji="1" lang="en-US" altLang="ja-JP" sz="1100">
              <a:solidFill>
                <a:schemeClr val="dk1"/>
              </a:solidFill>
              <a:effectLst/>
              <a:latin typeface="+mn-lt"/>
              <a:ea typeface="+mn-ea"/>
              <a:cs typeface="+mn-cs"/>
            </a:rPr>
            <a:t>2026/6/1</a:t>
          </a:r>
          <a:endParaRPr lang="ja-JP" altLang="ja-JP" sz="1400">
            <a:effectLst/>
          </a:endParaRPr>
        </a:p>
        <a:p>
          <a:r>
            <a:rPr kumimoji="1" lang="ja-JP" altLang="ja-JP" sz="1100">
              <a:solidFill>
                <a:schemeClr val="dk1"/>
              </a:solidFill>
              <a:effectLst/>
              <a:latin typeface="+mn-lt"/>
              <a:ea typeface="+mn-ea"/>
              <a:cs typeface="+mn-cs"/>
            </a:rPr>
            <a:t>就業終了日：</a:t>
          </a:r>
          <a:r>
            <a:rPr kumimoji="1" lang="en-US" altLang="ja-JP" sz="1100">
              <a:solidFill>
                <a:schemeClr val="dk1"/>
              </a:solidFill>
              <a:effectLst/>
              <a:latin typeface="+mn-lt"/>
              <a:ea typeface="+mn-ea"/>
              <a:cs typeface="+mn-cs"/>
            </a:rPr>
            <a:t>2026/8/31</a:t>
          </a:r>
          <a:endParaRPr lang="ja-JP" altLang="ja-JP" sz="1400">
            <a:effectLst/>
          </a:endParaRPr>
        </a:p>
        <a:p>
          <a:r>
            <a:rPr kumimoji="1" lang="ja-JP" altLang="ja-JP" sz="1100">
              <a:solidFill>
                <a:schemeClr val="dk1"/>
              </a:solidFill>
              <a:effectLst/>
              <a:latin typeface="+mn-lt"/>
              <a:ea typeface="+mn-ea"/>
              <a:cs typeface="+mn-cs"/>
            </a:rPr>
            <a:t>月給：</a:t>
          </a:r>
          <a:r>
            <a:rPr kumimoji="1" lang="en-US" altLang="ja-JP" sz="1100">
              <a:solidFill>
                <a:schemeClr val="dk1"/>
              </a:solidFill>
              <a:effectLst/>
              <a:latin typeface="+mn-lt"/>
              <a:ea typeface="+mn-ea"/>
              <a:cs typeface="+mn-cs"/>
            </a:rPr>
            <a:t>200,000</a:t>
          </a:r>
          <a:endParaRPr lang="ja-JP" altLang="ja-JP" sz="1400">
            <a:effectLst/>
          </a:endParaRPr>
        </a:p>
        <a:p>
          <a:r>
            <a:rPr kumimoji="1" lang="ja-JP" altLang="ja-JP" sz="1100">
              <a:solidFill>
                <a:schemeClr val="dk1"/>
              </a:solidFill>
              <a:effectLst/>
              <a:latin typeface="+mn-lt"/>
              <a:ea typeface="+mn-ea"/>
              <a:cs typeface="+mn-cs"/>
            </a:rPr>
            <a:t>最終の給与</a:t>
          </a:r>
          <a:r>
            <a:rPr kumimoji="1" lang="ja-JP" altLang="en-US" sz="1100">
              <a:solidFill>
                <a:schemeClr val="dk1"/>
              </a:solidFill>
              <a:effectLst/>
              <a:latin typeface="+mn-lt"/>
              <a:ea typeface="+mn-ea"/>
              <a:cs typeface="+mn-cs"/>
            </a:rPr>
            <a:t>支払い</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2026/9/25</a:t>
          </a:r>
          <a:endParaRPr lang="ja-JP" altLang="ja-JP" sz="1400">
            <a:effectLst/>
          </a:endParaRPr>
        </a:p>
        <a:p>
          <a:r>
            <a:rPr kumimoji="1" lang="ja-JP" altLang="ja-JP" sz="1100">
              <a:solidFill>
                <a:schemeClr val="dk1"/>
              </a:solidFill>
              <a:effectLst/>
              <a:latin typeface="+mn-lt"/>
              <a:ea typeface="+mn-ea"/>
              <a:cs typeface="+mn-cs"/>
            </a:rPr>
            <a:t>と入力ください</a:t>
          </a:r>
          <a:endParaRPr lang="ja-JP" altLang="ja-JP" sz="1400">
            <a:effectLst/>
          </a:endParaRPr>
        </a:p>
        <a:p>
          <a:endParaRPr kumimoji="1" lang="ja-JP" altLang="en-US" sz="1400"/>
        </a:p>
      </xdr:txBody>
    </xdr:sp>
    <xdr:clientData/>
  </xdr:twoCellAnchor>
  <xdr:twoCellAnchor editAs="oneCell">
    <xdr:from>
      <xdr:col>8</xdr:col>
      <xdr:colOff>1104901</xdr:colOff>
      <xdr:row>7</xdr:row>
      <xdr:rowOff>261471</xdr:rowOff>
    </xdr:from>
    <xdr:to>
      <xdr:col>9</xdr:col>
      <xdr:colOff>600075</xdr:colOff>
      <xdr:row>11</xdr:row>
      <xdr:rowOff>22458</xdr:rowOff>
    </xdr:to>
    <xdr:pic>
      <xdr:nvPicPr>
        <xdr:cNvPr id="6" name="図 5">
          <a:extLst>
            <a:ext uri="{FF2B5EF4-FFF2-40B4-BE49-F238E27FC236}">
              <a16:creationId xmlns:a16="http://schemas.microsoft.com/office/drawing/2014/main" id="{1B5447D2-B198-4151-A842-0690EB223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4276" y="2299821"/>
          <a:ext cx="914399" cy="951612"/>
        </a:xfrm>
        <a:prstGeom prst="rect">
          <a:avLst/>
        </a:prstGeom>
      </xdr:spPr>
    </xdr:pic>
    <xdr:clientData/>
  </xdr:twoCellAnchor>
  <xdr:twoCellAnchor>
    <xdr:from>
      <xdr:col>7</xdr:col>
      <xdr:colOff>1028700</xdr:colOff>
      <xdr:row>19</xdr:row>
      <xdr:rowOff>47624</xdr:rowOff>
    </xdr:from>
    <xdr:to>
      <xdr:col>11</xdr:col>
      <xdr:colOff>323850</xdr:colOff>
      <xdr:row>26</xdr:row>
      <xdr:rowOff>257175</xdr:rowOff>
    </xdr:to>
    <xdr:sp macro="" textlink="">
      <xdr:nvSpPr>
        <xdr:cNvPr id="3" name="テキスト ボックス 2">
          <a:extLst>
            <a:ext uri="{FF2B5EF4-FFF2-40B4-BE49-F238E27FC236}">
              <a16:creationId xmlns:a16="http://schemas.microsoft.com/office/drawing/2014/main" id="{1493B625-F088-46E6-B11C-71AC8D15E28B}"/>
            </a:ext>
          </a:extLst>
        </xdr:cNvPr>
        <xdr:cNvSpPr txBox="1"/>
      </xdr:nvSpPr>
      <xdr:spPr>
        <a:xfrm>
          <a:off x="13382625" y="5248274"/>
          <a:ext cx="3914775" cy="22764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②毎月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日締め、当月</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日払い</a:t>
          </a:r>
          <a:endParaRPr lang="ja-JP" altLang="ja-JP" sz="1400">
            <a:effectLst/>
          </a:endParaRPr>
        </a:p>
        <a:p>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日分の給与　月給</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万円</a:t>
          </a:r>
          <a:endParaRPr lang="ja-JP" altLang="ja-JP" sz="1400">
            <a:effectLst/>
          </a:endParaRPr>
        </a:p>
        <a:p>
          <a:r>
            <a:rPr kumimoji="1" lang="ja-JP" altLang="ja-JP" sz="1100">
              <a:solidFill>
                <a:schemeClr val="dk1"/>
              </a:solidFill>
              <a:effectLst/>
              <a:latin typeface="+mn-lt"/>
              <a:ea typeface="+mn-ea"/>
              <a:cs typeface="+mn-cs"/>
            </a:rPr>
            <a:t>で申請される場合は</a:t>
          </a:r>
          <a:endParaRPr lang="ja-JP" altLang="ja-JP" sz="1400">
            <a:effectLst/>
          </a:endParaRPr>
        </a:p>
        <a:p>
          <a:r>
            <a:rPr kumimoji="1" lang="ja-JP" altLang="ja-JP" sz="1100">
              <a:solidFill>
                <a:schemeClr val="dk1"/>
              </a:solidFill>
              <a:effectLst/>
              <a:latin typeface="+mn-lt"/>
              <a:ea typeface="+mn-ea"/>
              <a:cs typeface="+mn-cs"/>
            </a:rPr>
            <a:t>就業開始日：</a:t>
          </a:r>
          <a:r>
            <a:rPr kumimoji="1" lang="en-US" altLang="ja-JP" sz="1100">
              <a:solidFill>
                <a:schemeClr val="dk1"/>
              </a:solidFill>
              <a:effectLst/>
              <a:latin typeface="+mn-lt"/>
              <a:ea typeface="+mn-ea"/>
              <a:cs typeface="+mn-cs"/>
            </a:rPr>
            <a:t>2026/6/16</a:t>
          </a:r>
          <a:endParaRPr lang="ja-JP" altLang="ja-JP" sz="1400">
            <a:effectLst/>
          </a:endParaRPr>
        </a:p>
        <a:p>
          <a:r>
            <a:rPr kumimoji="1" lang="ja-JP" altLang="ja-JP" sz="1100">
              <a:solidFill>
                <a:schemeClr val="dk1"/>
              </a:solidFill>
              <a:effectLst/>
              <a:latin typeface="+mn-lt"/>
              <a:ea typeface="+mn-ea"/>
              <a:cs typeface="+mn-cs"/>
            </a:rPr>
            <a:t>就業終了日：</a:t>
          </a:r>
          <a:r>
            <a:rPr kumimoji="1" lang="en-US" altLang="ja-JP" sz="1100">
              <a:solidFill>
                <a:schemeClr val="dk1"/>
              </a:solidFill>
              <a:effectLst/>
              <a:latin typeface="+mn-lt"/>
              <a:ea typeface="+mn-ea"/>
              <a:cs typeface="+mn-cs"/>
            </a:rPr>
            <a:t>2026/9/15</a:t>
          </a:r>
          <a:endParaRPr lang="ja-JP" altLang="ja-JP" sz="1400">
            <a:effectLst/>
          </a:endParaRPr>
        </a:p>
        <a:p>
          <a:r>
            <a:rPr kumimoji="1" lang="ja-JP" altLang="ja-JP" sz="1100">
              <a:solidFill>
                <a:schemeClr val="dk1"/>
              </a:solidFill>
              <a:effectLst/>
              <a:latin typeface="+mn-lt"/>
              <a:ea typeface="+mn-ea"/>
              <a:cs typeface="+mn-cs"/>
            </a:rPr>
            <a:t>月給：</a:t>
          </a:r>
          <a:r>
            <a:rPr kumimoji="1" lang="en-US" altLang="ja-JP" sz="1100">
              <a:solidFill>
                <a:schemeClr val="dk1"/>
              </a:solidFill>
              <a:effectLst/>
              <a:latin typeface="+mn-lt"/>
              <a:ea typeface="+mn-ea"/>
              <a:cs typeface="+mn-cs"/>
            </a:rPr>
            <a:t>200,000</a:t>
          </a:r>
          <a:endParaRPr lang="ja-JP" altLang="ja-JP" sz="1400">
            <a:effectLst/>
          </a:endParaRPr>
        </a:p>
        <a:p>
          <a:r>
            <a:rPr kumimoji="1" lang="ja-JP" altLang="ja-JP" sz="1100">
              <a:solidFill>
                <a:schemeClr val="dk1"/>
              </a:solidFill>
              <a:effectLst/>
              <a:latin typeface="+mn-lt"/>
              <a:ea typeface="+mn-ea"/>
              <a:cs typeface="+mn-cs"/>
            </a:rPr>
            <a:t>最終の給与</a:t>
          </a:r>
          <a:r>
            <a:rPr kumimoji="1" lang="ja-JP" altLang="en-US" sz="1100">
              <a:solidFill>
                <a:schemeClr val="dk1"/>
              </a:solidFill>
              <a:effectLst/>
              <a:latin typeface="+mn-lt"/>
              <a:ea typeface="+mn-ea"/>
              <a:cs typeface="+mn-cs"/>
            </a:rPr>
            <a:t>支払い</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2026/9/25</a:t>
          </a:r>
          <a:endParaRPr lang="ja-JP" altLang="ja-JP" sz="1400">
            <a:effectLst/>
          </a:endParaRPr>
        </a:p>
        <a:p>
          <a:r>
            <a:rPr kumimoji="1" lang="ja-JP" altLang="ja-JP" sz="1100">
              <a:solidFill>
                <a:schemeClr val="dk1"/>
              </a:solidFill>
              <a:effectLst/>
              <a:latin typeface="+mn-lt"/>
              <a:ea typeface="+mn-ea"/>
              <a:cs typeface="+mn-cs"/>
            </a:rPr>
            <a:t>と入力ください</a:t>
          </a:r>
          <a:endParaRPr kumimoji="1" lang="ja-JP" altLang="en-US" sz="1400"/>
        </a:p>
      </xdr:txBody>
    </xdr:sp>
    <xdr:clientData/>
  </xdr:twoCellAnchor>
  <xdr:twoCellAnchor editAs="oneCell">
    <xdr:from>
      <xdr:col>6</xdr:col>
      <xdr:colOff>1057276</xdr:colOff>
      <xdr:row>23</xdr:row>
      <xdr:rowOff>113444</xdr:rowOff>
    </xdr:from>
    <xdr:to>
      <xdr:col>7</xdr:col>
      <xdr:colOff>609601</xdr:colOff>
      <xdr:row>26</xdr:row>
      <xdr:rowOff>87037</xdr:rowOff>
    </xdr:to>
    <xdr:pic>
      <xdr:nvPicPr>
        <xdr:cNvPr id="2" name="図 1">
          <a:extLst>
            <a:ext uri="{FF2B5EF4-FFF2-40B4-BE49-F238E27FC236}">
              <a16:creationId xmlns:a16="http://schemas.microsoft.com/office/drawing/2014/main" id="{208FF41D-FE21-4270-A93C-C93E4C2AF2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25326" y="6409469"/>
          <a:ext cx="838200" cy="9451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638175</xdr:colOff>
      <xdr:row>12</xdr:row>
      <xdr:rowOff>219075</xdr:rowOff>
    </xdr:from>
    <xdr:to>
      <xdr:col>9</xdr:col>
      <xdr:colOff>571500</xdr:colOff>
      <xdr:row>16</xdr:row>
      <xdr:rowOff>47625</xdr:rowOff>
    </xdr:to>
    <xdr:sp macro="" textlink="">
      <xdr:nvSpPr>
        <xdr:cNvPr id="3" name="テキスト ボックス 2">
          <a:extLst>
            <a:ext uri="{FF2B5EF4-FFF2-40B4-BE49-F238E27FC236}">
              <a16:creationId xmlns:a16="http://schemas.microsoft.com/office/drawing/2014/main" id="{A5B15A35-3119-4150-9871-266DA63723C8}"/>
            </a:ext>
          </a:extLst>
        </xdr:cNvPr>
        <xdr:cNvSpPr txBox="1"/>
      </xdr:nvSpPr>
      <xdr:spPr>
        <a:xfrm>
          <a:off x="8972550" y="3848100"/>
          <a:ext cx="6000750" cy="11144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t>【</a:t>
          </a:r>
          <a:r>
            <a:rPr lang="ja-JP" altLang="en-US" sz="1400"/>
            <a:t>備品購入</a:t>
          </a:r>
          <a:r>
            <a:rPr lang="en-US" altLang="ja-JP" sz="1400"/>
            <a:t>】 ※</a:t>
          </a:r>
          <a:r>
            <a:rPr lang="ja-JP" altLang="en-US" sz="1400"/>
            <a:t>備品の単価は </a:t>
          </a:r>
          <a:r>
            <a:rPr lang="en-US" altLang="ja-JP" sz="1400"/>
            <a:t>50 </a:t>
          </a:r>
          <a:r>
            <a:rPr lang="ja-JP" altLang="en-US" sz="1400"/>
            <a:t>万円未満のものが対象です。 </a:t>
          </a:r>
          <a:endParaRPr lang="en-US" altLang="ja-JP" sz="1400"/>
        </a:p>
        <a:p>
          <a:r>
            <a:rPr kumimoji="1" lang="en-US" altLang="ja-JP" sz="1400"/>
            <a:t>1</a:t>
          </a:r>
          <a:r>
            <a:rPr kumimoji="1" lang="ja-JP" altLang="en-US" sz="1400"/>
            <a:t>台</a:t>
          </a:r>
          <a:r>
            <a:rPr kumimoji="1" lang="en-US" altLang="ja-JP" sz="1400"/>
            <a:t>30</a:t>
          </a:r>
          <a:r>
            <a:rPr kumimoji="1" lang="ja-JP" altLang="en-US" sz="1400"/>
            <a:t>万円のパソコンを</a:t>
          </a:r>
          <a:r>
            <a:rPr kumimoji="1" lang="en-US" altLang="ja-JP" sz="1400"/>
            <a:t>2</a:t>
          </a:r>
          <a:r>
            <a:rPr kumimoji="1" lang="ja-JP" altLang="en-US" sz="1400"/>
            <a:t>台購入＝</a:t>
          </a:r>
          <a:r>
            <a:rPr kumimoji="1" lang="en-US" altLang="ja-JP" sz="1400"/>
            <a:t>60</a:t>
          </a:r>
          <a:r>
            <a:rPr kumimoji="1" lang="ja-JP" altLang="en-US" sz="1400"/>
            <a:t>万円で申請は可能ですが、</a:t>
          </a:r>
          <a:endParaRPr kumimoji="1" lang="en-US" altLang="ja-JP" sz="1400"/>
        </a:p>
        <a:p>
          <a:r>
            <a:rPr kumimoji="1" lang="en-US" altLang="ja-JP" sz="1400"/>
            <a:t>1</a:t>
          </a:r>
          <a:r>
            <a:rPr kumimoji="1" lang="ja-JP" altLang="en-US" sz="1400"/>
            <a:t>台</a:t>
          </a:r>
          <a:r>
            <a:rPr kumimoji="1" lang="en-US" altLang="ja-JP" sz="1400"/>
            <a:t>60</a:t>
          </a:r>
          <a:r>
            <a:rPr kumimoji="1" lang="ja-JP" altLang="en-US" sz="1400"/>
            <a:t>万円のパソコンを購入して申請することは不可です。</a:t>
          </a:r>
          <a:endParaRPr kumimoji="1" lang="en-US" altLang="ja-JP" sz="1400"/>
        </a:p>
      </xdr:txBody>
    </xdr:sp>
    <xdr:clientData/>
  </xdr:twoCellAnchor>
  <xdr:twoCellAnchor editAs="oneCell">
    <xdr:from>
      <xdr:col>8</xdr:col>
      <xdr:colOff>1152525</xdr:colOff>
      <xdr:row>12</xdr:row>
      <xdr:rowOff>267213</xdr:rowOff>
    </xdr:from>
    <xdr:to>
      <xdr:col>9</xdr:col>
      <xdr:colOff>457200</xdr:colOff>
      <xdr:row>15</xdr:row>
      <xdr:rowOff>285956</xdr:rowOff>
    </xdr:to>
    <xdr:pic>
      <xdr:nvPicPr>
        <xdr:cNvPr id="6" name="図 5">
          <a:extLst>
            <a:ext uri="{FF2B5EF4-FFF2-40B4-BE49-F238E27FC236}">
              <a16:creationId xmlns:a16="http://schemas.microsoft.com/office/drawing/2014/main" id="{E3D029DF-8C00-41F6-8B48-91180DC47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92275" y="3896238"/>
          <a:ext cx="723900" cy="9807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38100</xdr:colOff>
      <xdr:row>12</xdr:row>
      <xdr:rowOff>266701</xdr:rowOff>
    </xdr:from>
    <xdr:to>
      <xdr:col>9</xdr:col>
      <xdr:colOff>333375</xdr:colOff>
      <xdr:row>16</xdr:row>
      <xdr:rowOff>104776</xdr:rowOff>
    </xdr:to>
    <xdr:sp macro="" textlink="">
      <xdr:nvSpPr>
        <xdr:cNvPr id="5" name="テキスト ボックス 4">
          <a:extLst>
            <a:ext uri="{FF2B5EF4-FFF2-40B4-BE49-F238E27FC236}">
              <a16:creationId xmlns:a16="http://schemas.microsoft.com/office/drawing/2014/main" id="{61A87F59-9204-49A8-9FE7-68E51603EF25}"/>
            </a:ext>
          </a:extLst>
        </xdr:cNvPr>
        <xdr:cNvSpPr txBox="1"/>
      </xdr:nvSpPr>
      <xdr:spPr>
        <a:xfrm>
          <a:off x="9801225" y="3629026"/>
          <a:ext cx="6000750" cy="11239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備品購入</a:t>
          </a:r>
          <a:r>
            <a:rPr lang="en-US" altLang="ja-JP" sz="1400">
              <a:solidFill>
                <a:schemeClr val="dk1"/>
              </a:solidFill>
              <a:effectLst/>
              <a:latin typeface="+mn-lt"/>
              <a:ea typeface="+mn-ea"/>
              <a:cs typeface="+mn-cs"/>
            </a:rPr>
            <a:t>】 ※</a:t>
          </a:r>
          <a:r>
            <a:rPr lang="ja-JP" altLang="ja-JP" sz="1400">
              <a:solidFill>
                <a:schemeClr val="dk1"/>
              </a:solidFill>
              <a:effectLst/>
              <a:latin typeface="+mn-lt"/>
              <a:ea typeface="+mn-ea"/>
              <a:cs typeface="+mn-cs"/>
            </a:rPr>
            <a:t>備品の単価は </a:t>
          </a:r>
          <a:r>
            <a:rPr lang="en-US" altLang="ja-JP" sz="1400">
              <a:solidFill>
                <a:schemeClr val="dk1"/>
              </a:solidFill>
              <a:effectLst/>
              <a:latin typeface="+mn-lt"/>
              <a:ea typeface="+mn-ea"/>
              <a:cs typeface="+mn-cs"/>
            </a:rPr>
            <a:t>50 </a:t>
          </a:r>
          <a:r>
            <a:rPr lang="ja-JP" altLang="ja-JP" sz="1400">
              <a:solidFill>
                <a:schemeClr val="dk1"/>
              </a:solidFill>
              <a:effectLst/>
              <a:latin typeface="+mn-lt"/>
              <a:ea typeface="+mn-ea"/>
              <a:cs typeface="+mn-cs"/>
            </a:rPr>
            <a:t>万円未満のものが対象です。 </a:t>
          </a:r>
          <a:endParaRPr lang="ja-JP" altLang="ja-JP" sz="1400">
            <a:effectLst/>
          </a:endParaRPr>
        </a:p>
        <a:p>
          <a:r>
            <a:rPr kumimoji="1" lang="en-US" altLang="ja-JP" sz="1400">
              <a:solidFill>
                <a:schemeClr val="dk1"/>
              </a:solidFill>
              <a:effectLst/>
              <a:latin typeface="+mn-lt"/>
              <a:ea typeface="+mn-ea"/>
              <a:cs typeface="+mn-cs"/>
            </a:rPr>
            <a:t>1</a:t>
          </a:r>
          <a:r>
            <a:rPr kumimoji="1" lang="ja-JP" altLang="ja-JP" sz="1400">
              <a:solidFill>
                <a:schemeClr val="dk1"/>
              </a:solidFill>
              <a:effectLst/>
              <a:latin typeface="+mn-lt"/>
              <a:ea typeface="+mn-ea"/>
              <a:cs typeface="+mn-cs"/>
            </a:rPr>
            <a:t>台</a:t>
          </a:r>
          <a:r>
            <a:rPr kumimoji="1" lang="en-US" altLang="ja-JP" sz="1400">
              <a:solidFill>
                <a:schemeClr val="dk1"/>
              </a:solidFill>
              <a:effectLst/>
              <a:latin typeface="+mn-lt"/>
              <a:ea typeface="+mn-ea"/>
              <a:cs typeface="+mn-cs"/>
            </a:rPr>
            <a:t>30</a:t>
          </a:r>
          <a:r>
            <a:rPr kumimoji="1" lang="ja-JP" altLang="ja-JP" sz="1400">
              <a:solidFill>
                <a:schemeClr val="dk1"/>
              </a:solidFill>
              <a:effectLst/>
              <a:latin typeface="+mn-lt"/>
              <a:ea typeface="+mn-ea"/>
              <a:cs typeface="+mn-cs"/>
            </a:rPr>
            <a:t>万円のパソコンを</a:t>
          </a:r>
          <a:r>
            <a:rPr kumimoji="1" lang="en-US" altLang="ja-JP" sz="1400">
              <a:solidFill>
                <a:schemeClr val="dk1"/>
              </a:solidFill>
              <a:effectLst/>
              <a:latin typeface="+mn-lt"/>
              <a:ea typeface="+mn-ea"/>
              <a:cs typeface="+mn-cs"/>
            </a:rPr>
            <a:t>2</a:t>
          </a:r>
          <a:r>
            <a:rPr kumimoji="1" lang="ja-JP" altLang="ja-JP" sz="1400">
              <a:solidFill>
                <a:schemeClr val="dk1"/>
              </a:solidFill>
              <a:effectLst/>
              <a:latin typeface="+mn-lt"/>
              <a:ea typeface="+mn-ea"/>
              <a:cs typeface="+mn-cs"/>
            </a:rPr>
            <a:t>台購入＝</a:t>
          </a:r>
          <a:r>
            <a:rPr kumimoji="1" lang="en-US" altLang="ja-JP" sz="1400">
              <a:solidFill>
                <a:schemeClr val="dk1"/>
              </a:solidFill>
              <a:effectLst/>
              <a:latin typeface="+mn-lt"/>
              <a:ea typeface="+mn-ea"/>
              <a:cs typeface="+mn-cs"/>
            </a:rPr>
            <a:t>60</a:t>
          </a:r>
          <a:r>
            <a:rPr kumimoji="1" lang="ja-JP" altLang="ja-JP" sz="1400">
              <a:solidFill>
                <a:schemeClr val="dk1"/>
              </a:solidFill>
              <a:effectLst/>
              <a:latin typeface="+mn-lt"/>
              <a:ea typeface="+mn-ea"/>
              <a:cs typeface="+mn-cs"/>
            </a:rPr>
            <a:t>万円で申請は可能ですが、</a:t>
          </a:r>
          <a:endParaRPr lang="ja-JP" altLang="ja-JP" sz="1400">
            <a:effectLst/>
          </a:endParaRPr>
        </a:p>
        <a:p>
          <a:r>
            <a:rPr kumimoji="1" lang="en-US" altLang="ja-JP" sz="1400">
              <a:solidFill>
                <a:schemeClr val="dk1"/>
              </a:solidFill>
              <a:effectLst/>
              <a:latin typeface="+mn-lt"/>
              <a:ea typeface="+mn-ea"/>
              <a:cs typeface="+mn-cs"/>
            </a:rPr>
            <a:t>1</a:t>
          </a:r>
          <a:r>
            <a:rPr kumimoji="1" lang="ja-JP" altLang="ja-JP" sz="1400">
              <a:solidFill>
                <a:schemeClr val="dk1"/>
              </a:solidFill>
              <a:effectLst/>
              <a:latin typeface="+mn-lt"/>
              <a:ea typeface="+mn-ea"/>
              <a:cs typeface="+mn-cs"/>
            </a:rPr>
            <a:t>台</a:t>
          </a:r>
          <a:r>
            <a:rPr kumimoji="1" lang="en-US" altLang="ja-JP" sz="1400">
              <a:solidFill>
                <a:schemeClr val="dk1"/>
              </a:solidFill>
              <a:effectLst/>
              <a:latin typeface="+mn-lt"/>
              <a:ea typeface="+mn-ea"/>
              <a:cs typeface="+mn-cs"/>
            </a:rPr>
            <a:t>60</a:t>
          </a:r>
          <a:r>
            <a:rPr kumimoji="1" lang="ja-JP" altLang="ja-JP" sz="1400">
              <a:solidFill>
                <a:schemeClr val="dk1"/>
              </a:solidFill>
              <a:effectLst/>
              <a:latin typeface="+mn-lt"/>
              <a:ea typeface="+mn-ea"/>
              <a:cs typeface="+mn-cs"/>
            </a:rPr>
            <a:t>万円のパソコンを購入して申請することは不可です</a:t>
          </a:r>
          <a:r>
            <a:rPr kumimoji="1" lang="ja-JP" altLang="en-US" sz="1400">
              <a:solidFill>
                <a:schemeClr val="dk1"/>
              </a:solidFill>
              <a:effectLst/>
              <a:latin typeface="+mn-lt"/>
              <a:ea typeface="+mn-ea"/>
              <a:cs typeface="+mn-cs"/>
            </a:rPr>
            <a:t>。</a:t>
          </a:r>
          <a:endParaRPr lang="ja-JP" altLang="ja-JP" sz="1400">
            <a:effectLst/>
          </a:endParaRPr>
        </a:p>
      </xdr:txBody>
    </xdr:sp>
    <xdr:clientData/>
  </xdr:twoCellAnchor>
  <xdr:twoCellAnchor editAs="oneCell">
    <xdr:from>
      <xdr:col>8</xdr:col>
      <xdr:colOff>847725</xdr:colOff>
      <xdr:row>13</xdr:row>
      <xdr:rowOff>28575</xdr:rowOff>
    </xdr:from>
    <xdr:to>
      <xdr:col>9</xdr:col>
      <xdr:colOff>152400</xdr:colOff>
      <xdr:row>16</xdr:row>
      <xdr:rowOff>37793</xdr:rowOff>
    </xdr:to>
    <xdr:pic>
      <xdr:nvPicPr>
        <xdr:cNvPr id="3" name="図 2">
          <a:extLst>
            <a:ext uri="{FF2B5EF4-FFF2-40B4-BE49-F238E27FC236}">
              <a16:creationId xmlns:a16="http://schemas.microsoft.com/office/drawing/2014/main" id="{6FDB4F32-60D0-41C4-B386-33BDE4427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7100" y="3705225"/>
          <a:ext cx="723900" cy="9807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1028700</xdr:colOff>
      <xdr:row>11</xdr:row>
      <xdr:rowOff>200025</xdr:rowOff>
    </xdr:from>
    <xdr:to>
      <xdr:col>8</xdr:col>
      <xdr:colOff>1104900</xdr:colOff>
      <xdr:row>18</xdr:row>
      <xdr:rowOff>47625</xdr:rowOff>
    </xdr:to>
    <xdr:sp macro="" textlink="">
      <xdr:nvSpPr>
        <xdr:cNvPr id="3" name="テキスト ボックス 2">
          <a:extLst>
            <a:ext uri="{FF2B5EF4-FFF2-40B4-BE49-F238E27FC236}">
              <a16:creationId xmlns:a16="http://schemas.microsoft.com/office/drawing/2014/main" id="{C6659BE4-5E06-4D4A-89D6-61DF9D5A5B73}"/>
            </a:ext>
          </a:extLst>
        </xdr:cNvPr>
        <xdr:cNvSpPr txBox="1"/>
      </xdr:nvSpPr>
      <xdr:spPr>
        <a:xfrm>
          <a:off x="7962900" y="3524250"/>
          <a:ext cx="6124575" cy="20859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広告掲載期間中に採用が決定し、雇用を開始されている場合、広告費の全額は対象にならない場合がありますので、ご注意ください。</a:t>
          </a:r>
          <a:endParaRPr kumimoji="1" lang="en-US" altLang="ja-JP" sz="1400"/>
        </a:p>
        <a:p>
          <a:endParaRPr kumimoji="1" lang="en-US" altLang="ja-JP" sz="1400"/>
        </a:p>
        <a:p>
          <a:r>
            <a:rPr kumimoji="1" lang="ja-JP" altLang="en-US" sz="1400"/>
            <a:t>例：</a:t>
          </a:r>
          <a:r>
            <a:rPr kumimoji="1" lang="en-US" altLang="ja-JP" sz="1400"/>
            <a:t>7</a:t>
          </a:r>
          <a:r>
            <a:rPr kumimoji="1" lang="ja-JP" altLang="en-US" sz="1400"/>
            <a:t>月～</a:t>
          </a:r>
          <a:r>
            <a:rPr kumimoji="1" lang="en-US" altLang="ja-JP" sz="1400"/>
            <a:t>9</a:t>
          </a:r>
          <a:r>
            <a:rPr kumimoji="1" lang="ja-JP" altLang="en-US" sz="1400"/>
            <a:t>月の</a:t>
          </a:r>
          <a:r>
            <a:rPr kumimoji="1" lang="en-US" altLang="ja-JP" sz="1400"/>
            <a:t>3</a:t>
          </a:r>
          <a:r>
            <a:rPr kumimoji="1" lang="ja-JP" altLang="en-US" sz="1400"/>
            <a:t>ヶ月分広告を掲載していたが、</a:t>
          </a:r>
          <a:r>
            <a:rPr kumimoji="1" lang="en-US" altLang="ja-JP" sz="1400"/>
            <a:t>8</a:t>
          </a:r>
          <a:r>
            <a:rPr kumimoji="1" lang="ja-JP" altLang="en-US" sz="1400"/>
            <a:t>月に面接に来た候補者が採用決定となり、</a:t>
          </a:r>
          <a:r>
            <a:rPr kumimoji="1" lang="en-US" altLang="ja-JP" sz="1400"/>
            <a:t>9</a:t>
          </a:r>
          <a:r>
            <a:rPr kumimoji="1" lang="ja-JP" altLang="en-US" sz="1400"/>
            <a:t>月</a:t>
          </a:r>
          <a:r>
            <a:rPr kumimoji="1" lang="en-US" altLang="ja-JP" sz="1400"/>
            <a:t>1</a:t>
          </a:r>
          <a:r>
            <a:rPr kumimoji="1" lang="ja-JP" altLang="en-US" sz="1400"/>
            <a:t>日から雇用を開始した。</a:t>
          </a:r>
          <a:endParaRPr kumimoji="1" lang="en-US" altLang="ja-JP" sz="1400"/>
        </a:p>
        <a:p>
          <a:r>
            <a:rPr kumimoji="1" lang="ja-JP" altLang="en-US" sz="1400"/>
            <a:t>→こちらの場合、</a:t>
          </a:r>
          <a:r>
            <a:rPr kumimoji="1" lang="en-US" altLang="ja-JP" sz="1400"/>
            <a:t>9</a:t>
          </a:r>
          <a:r>
            <a:rPr kumimoji="1" lang="ja-JP" altLang="en-US" sz="1400"/>
            <a:t>月分の広告掲載費は対象外です。</a:t>
          </a:r>
          <a:endParaRPr kumimoji="1" lang="en-US" altLang="ja-JP" sz="1400"/>
        </a:p>
      </xdr:txBody>
    </xdr:sp>
    <xdr:clientData/>
  </xdr:twoCellAnchor>
  <xdr:twoCellAnchor editAs="oneCell">
    <xdr:from>
      <xdr:col>7</xdr:col>
      <xdr:colOff>2295525</xdr:colOff>
      <xdr:row>15</xdr:row>
      <xdr:rowOff>74129</xdr:rowOff>
    </xdr:from>
    <xdr:to>
      <xdr:col>8</xdr:col>
      <xdr:colOff>400050</xdr:colOff>
      <xdr:row>18</xdr:row>
      <xdr:rowOff>58462</xdr:rowOff>
    </xdr:to>
    <xdr:pic>
      <xdr:nvPicPr>
        <xdr:cNvPr id="2" name="図 1">
          <a:extLst>
            <a:ext uri="{FF2B5EF4-FFF2-40B4-BE49-F238E27FC236}">
              <a16:creationId xmlns:a16="http://schemas.microsoft.com/office/drawing/2014/main" id="{8CD9922F-271E-4391-B402-19326DC15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34900" y="4665179"/>
          <a:ext cx="847725" cy="9558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12</xdr:row>
      <xdr:rowOff>38100</xdr:rowOff>
    </xdr:from>
    <xdr:to>
      <xdr:col>8</xdr:col>
      <xdr:colOff>333375</xdr:colOff>
      <xdr:row>19</xdr:row>
      <xdr:rowOff>304799</xdr:rowOff>
    </xdr:to>
    <xdr:sp macro="" textlink="">
      <xdr:nvSpPr>
        <xdr:cNvPr id="4" name="テキスト ボックス 3">
          <a:extLst>
            <a:ext uri="{FF2B5EF4-FFF2-40B4-BE49-F238E27FC236}">
              <a16:creationId xmlns:a16="http://schemas.microsoft.com/office/drawing/2014/main" id="{CD37DBF3-19D1-47AA-A429-4E05DE836A5D}"/>
            </a:ext>
          </a:extLst>
        </xdr:cNvPr>
        <xdr:cNvSpPr txBox="1"/>
      </xdr:nvSpPr>
      <xdr:spPr>
        <a:xfrm>
          <a:off x="9782175" y="3400425"/>
          <a:ext cx="4600575" cy="25145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広告掲載期間中に採用が決定し、雇用を開始されている場合、広告費の全額は対象にならない場合がありますので、ご注意ください。</a:t>
          </a:r>
          <a:endParaRPr kumimoji="1" lang="en-US" altLang="ja-JP" sz="1200"/>
        </a:p>
        <a:p>
          <a:endParaRPr kumimoji="1" lang="en-US" altLang="ja-JP" sz="1200"/>
        </a:p>
        <a:p>
          <a:r>
            <a:rPr kumimoji="1" lang="ja-JP" altLang="en-US" sz="1200"/>
            <a:t>例：</a:t>
          </a:r>
          <a:r>
            <a:rPr kumimoji="1" lang="en-US" altLang="ja-JP" sz="1200"/>
            <a:t>7</a:t>
          </a:r>
          <a:r>
            <a:rPr kumimoji="1" lang="ja-JP" altLang="en-US" sz="1200"/>
            <a:t>月～</a:t>
          </a:r>
          <a:r>
            <a:rPr kumimoji="1" lang="en-US" altLang="ja-JP" sz="1200"/>
            <a:t>9</a:t>
          </a:r>
          <a:r>
            <a:rPr kumimoji="1" lang="ja-JP" altLang="en-US" sz="1200"/>
            <a:t>月の</a:t>
          </a:r>
          <a:r>
            <a:rPr kumimoji="1" lang="en-US" altLang="ja-JP" sz="1200"/>
            <a:t>3</a:t>
          </a:r>
          <a:r>
            <a:rPr kumimoji="1" lang="ja-JP" altLang="en-US" sz="1200"/>
            <a:t>ヶ月分広告を掲載していたが、</a:t>
          </a:r>
          <a:r>
            <a:rPr kumimoji="1" lang="en-US" altLang="ja-JP" sz="1200"/>
            <a:t>8</a:t>
          </a:r>
          <a:r>
            <a:rPr kumimoji="1" lang="ja-JP" altLang="en-US" sz="1200"/>
            <a:t>月に面接に来た候補者が採用決定となり、</a:t>
          </a:r>
          <a:r>
            <a:rPr kumimoji="1" lang="en-US" altLang="ja-JP" sz="1200"/>
            <a:t>9</a:t>
          </a:r>
          <a:r>
            <a:rPr kumimoji="1" lang="ja-JP" altLang="en-US" sz="1200"/>
            <a:t>月</a:t>
          </a:r>
          <a:r>
            <a:rPr kumimoji="1" lang="en-US" altLang="ja-JP" sz="1200"/>
            <a:t>1</a:t>
          </a:r>
          <a:r>
            <a:rPr kumimoji="1" lang="ja-JP" altLang="en-US" sz="1200"/>
            <a:t>日から雇用を開始した。</a:t>
          </a:r>
          <a:endParaRPr kumimoji="1" lang="en-US" altLang="ja-JP" sz="1200"/>
        </a:p>
        <a:p>
          <a:r>
            <a:rPr kumimoji="1" lang="ja-JP" altLang="en-US" sz="1200"/>
            <a:t>→こちらの場合、</a:t>
          </a:r>
          <a:r>
            <a:rPr kumimoji="1" lang="en-US" altLang="ja-JP" sz="1200"/>
            <a:t>9</a:t>
          </a:r>
          <a:r>
            <a:rPr kumimoji="1" lang="ja-JP" altLang="en-US" sz="1200"/>
            <a:t>月分の広告掲載費は対象外です。</a:t>
          </a:r>
          <a:endParaRPr kumimoji="1" lang="en-US" altLang="ja-JP" sz="1200"/>
        </a:p>
      </xdr:txBody>
    </xdr:sp>
    <xdr:clientData/>
  </xdr:twoCellAnchor>
  <xdr:twoCellAnchor editAs="oneCell">
    <xdr:from>
      <xdr:col>7</xdr:col>
      <xdr:colOff>952501</xdr:colOff>
      <xdr:row>17</xdr:row>
      <xdr:rowOff>39710</xdr:rowOff>
    </xdr:from>
    <xdr:to>
      <xdr:col>7</xdr:col>
      <xdr:colOff>1638301</xdr:colOff>
      <xdr:row>19</xdr:row>
      <xdr:rowOff>174834</xdr:rowOff>
    </xdr:to>
    <xdr:pic>
      <xdr:nvPicPr>
        <xdr:cNvPr id="5" name="図 4">
          <a:extLst>
            <a:ext uri="{FF2B5EF4-FFF2-40B4-BE49-F238E27FC236}">
              <a16:creationId xmlns:a16="http://schemas.microsoft.com/office/drawing/2014/main" id="{1C1A475B-9CA1-46A3-83CC-9FEB628E83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6426" y="5011760"/>
          <a:ext cx="685800" cy="773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BBCDF-D138-490D-93DB-1A54AD740547}">
  <dimension ref="B21:T26"/>
  <sheetViews>
    <sheetView showGridLines="0" tabSelected="1" showRuler="0" zoomScaleNormal="100" workbookViewId="0">
      <selection activeCell="D43" sqref="D43"/>
    </sheetView>
  </sheetViews>
  <sheetFormatPr defaultRowHeight="18.75"/>
  <cols>
    <col min="3" max="3" width="8.125" customWidth="1"/>
    <col min="4" max="4" width="90.125" customWidth="1"/>
    <col min="8" max="8" width="4.375" customWidth="1"/>
    <col min="9" max="9" width="9" hidden="1" customWidth="1"/>
    <col min="10" max="10" width="5.375" hidden="1" customWidth="1"/>
    <col min="11" max="20" width="9" hidden="1" customWidth="1"/>
  </cols>
  <sheetData>
    <row r="21" spans="2:5">
      <c r="C21" s="83"/>
    </row>
    <row r="22" spans="2:5">
      <c r="B22" s="86"/>
      <c r="C22" s="85"/>
      <c r="E22" t="s">
        <v>123</v>
      </c>
    </row>
    <row r="23" spans="2:5">
      <c r="B23" s="86"/>
      <c r="C23" s="84"/>
    </row>
    <row r="24" spans="2:5">
      <c r="B24" s="86"/>
      <c r="C24" s="85"/>
    </row>
    <row r="25" spans="2:5">
      <c r="C25" s="87"/>
    </row>
    <row r="26" spans="2:5">
      <c r="D26" s="86"/>
    </row>
  </sheetData>
  <sheetProtection algorithmName="SHA-512" hashValue="hKcAe7oTssoxw13i1LkDjgv+0QjG8j4VzuN4CtIRc2nSBE7kbR8ZBz6sPoTnlr2H2mrphPqsXb7HIDxQOo6cGg==" saltValue="MMamsQnRvdGmMoh6nQ9y0w==" spinCount="100000" sheet="1" objects="1" scenarios="1" selectLockedCells="1"/>
  <phoneticPr fontId="1"/>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ECA2F-08F0-4CA8-87F9-FBC9BB81FF23}">
  <dimension ref="C3:M65"/>
  <sheetViews>
    <sheetView topLeftCell="D34" workbookViewId="0">
      <selection activeCell="J36" sqref="J36"/>
    </sheetView>
  </sheetViews>
  <sheetFormatPr defaultRowHeight="18.75"/>
  <cols>
    <col min="3" max="3" width="49.625" bestFit="1" customWidth="1"/>
    <col min="4" max="4" width="54.875" bestFit="1" customWidth="1"/>
    <col min="5" max="5" width="36.25" customWidth="1"/>
    <col min="6" max="6" width="60.875" bestFit="1" customWidth="1"/>
    <col min="7" max="7" width="15.75" customWidth="1"/>
    <col min="9" max="9" width="11.5" bestFit="1" customWidth="1"/>
    <col min="12" max="12" width="11.5" bestFit="1" customWidth="1"/>
  </cols>
  <sheetData>
    <row r="3" spans="3:8">
      <c r="C3" t="s">
        <v>7</v>
      </c>
      <c r="D3" t="s">
        <v>8</v>
      </c>
    </row>
    <row r="4" spans="3:8">
      <c r="C4" t="s">
        <v>2</v>
      </c>
      <c r="D4" t="s">
        <v>4</v>
      </c>
      <c r="F4" t="s">
        <v>23</v>
      </c>
      <c r="G4" t="s">
        <v>21</v>
      </c>
      <c r="H4" t="s">
        <v>22</v>
      </c>
    </row>
    <row r="5" spans="3:8">
      <c r="C5" t="s">
        <v>3</v>
      </c>
      <c r="D5" t="s">
        <v>5</v>
      </c>
      <c r="E5" t="s">
        <v>100</v>
      </c>
      <c r="F5" t="s">
        <v>20</v>
      </c>
      <c r="G5" t="s">
        <v>21</v>
      </c>
      <c r="H5" t="s">
        <v>22</v>
      </c>
    </row>
    <row r="6" spans="3:8">
      <c r="C6" t="s">
        <v>94</v>
      </c>
      <c r="D6" t="s">
        <v>4</v>
      </c>
      <c r="F6" t="s">
        <v>24</v>
      </c>
      <c r="G6" t="s">
        <v>21</v>
      </c>
      <c r="H6" t="s">
        <v>22</v>
      </c>
    </row>
    <row r="7" spans="3:8">
      <c r="C7" s="18" t="s">
        <v>99</v>
      </c>
      <c r="D7" s="18" t="s">
        <v>97</v>
      </c>
      <c r="E7" t="s">
        <v>100</v>
      </c>
      <c r="F7" t="s">
        <v>98</v>
      </c>
      <c r="G7" t="s">
        <v>21</v>
      </c>
      <c r="H7" t="s">
        <v>22</v>
      </c>
    </row>
    <row r="9" spans="3:8">
      <c r="C9" t="s">
        <v>7</v>
      </c>
    </row>
    <row r="10" spans="3:8">
      <c r="C10" t="s">
        <v>11</v>
      </c>
      <c r="D10" t="s">
        <v>13</v>
      </c>
    </row>
    <row r="11" spans="3:8">
      <c r="C11" t="s">
        <v>12</v>
      </c>
      <c r="D11" t="s">
        <v>14</v>
      </c>
    </row>
    <row r="13" spans="3:8">
      <c r="C13" s="3" t="s">
        <v>43</v>
      </c>
      <c r="D13" s="3" t="s">
        <v>11</v>
      </c>
      <c r="F13" s="3" t="s">
        <v>12</v>
      </c>
      <c r="G13" s="3"/>
    </row>
    <row r="14" spans="3:8">
      <c r="C14" t="s">
        <v>27</v>
      </c>
      <c r="D14">
        <v>0</v>
      </c>
    </row>
    <row r="15" spans="3:8">
      <c r="C15">
        <v>1</v>
      </c>
      <c r="D15">
        <f>'ランニングコストの計算 (令和7年度＆プラチナ)'!B26*1</f>
        <v>0</v>
      </c>
      <c r="E15" s="4">
        <f>EDATE('ランニングコストの計算 (令和7年度＆プラチナ)'!C19,1)-1</f>
        <v>30</v>
      </c>
      <c r="F15">
        <f>'ランニングコストの計算 (令和7年度＆プラチナ)'!C42*1</f>
        <v>0</v>
      </c>
      <c r="G15" s="4">
        <f>EDATE('ランニングコストの計算 (令和7年度＆プラチナ)'!C40,1)-1</f>
        <v>30</v>
      </c>
    </row>
    <row r="16" spans="3:8">
      <c r="C16">
        <v>2</v>
      </c>
      <c r="D16">
        <f>'ランニングコストの計算 (令和7年度＆プラチナ)'!B26*2</f>
        <v>0</v>
      </c>
      <c r="E16" s="4">
        <f>EDATE('ランニングコストの計算 (令和7年度＆プラチナ)'!C19,2)-1</f>
        <v>59</v>
      </c>
      <c r="F16">
        <f>'ランニングコストの計算 (令和7年度＆プラチナ)'!C42*2</f>
        <v>0</v>
      </c>
      <c r="G16" s="4">
        <f>EDATE('ランニングコストの計算 (令和7年度＆プラチナ)'!C40,2)-1</f>
        <v>59</v>
      </c>
    </row>
    <row r="17" spans="3:7">
      <c r="C17">
        <v>3</v>
      </c>
      <c r="D17">
        <f>'ランニングコストの計算 (令和7年度＆プラチナ)'!B26*3</f>
        <v>0</v>
      </c>
      <c r="E17" s="4">
        <f>EDATE('ランニングコストの計算 (令和7年度＆プラチナ)'!C19,3)-1</f>
        <v>90</v>
      </c>
      <c r="F17">
        <f>'ランニングコストの計算 (令和7年度＆プラチナ)'!C42*3</f>
        <v>0</v>
      </c>
      <c r="G17" s="4">
        <f>EDATE('ランニングコストの計算 (令和7年度＆プラチナ)'!C40,3)-1</f>
        <v>90</v>
      </c>
    </row>
    <row r="18" spans="3:7">
      <c r="C18">
        <v>4</v>
      </c>
      <c r="D18">
        <f>'ランニングコストの計算 (令和7年度＆プラチナ)'!B26*4</f>
        <v>0</v>
      </c>
      <c r="E18" s="4">
        <f>EDATE('ランニングコストの計算 (令和7年度＆プラチナ)'!C19,4)-1</f>
        <v>120</v>
      </c>
      <c r="F18">
        <f>'ランニングコストの計算 (令和7年度＆プラチナ)'!C42*4</f>
        <v>0</v>
      </c>
      <c r="G18" s="4">
        <f>EDATE('ランニングコストの計算 (令和7年度＆プラチナ)'!C40,4)-1</f>
        <v>120</v>
      </c>
    </row>
    <row r="19" spans="3:7">
      <c r="C19">
        <v>5</v>
      </c>
      <c r="D19">
        <f>'ランニングコストの計算 (令和7年度＆プラチナ)'!B26*5</f>
        <v>0</v>
      </c>
      <c r="E19" s="4">
        <f>EDATE('ランニングコストの計算 (令和7年度＆プラチナ)'!C19,5)-1</f>
        <v>151</v>
      </c>
      <c r="F19">
        <f>'ランニングコストの計算 (令和7年度＆プラチナ)'!C42*5</f>
        <v>0</v>
      </c>
      <c r="G19" s="4">
        <f>EDATE('ランニングコストの計算 (令和7年度＆プラチナ)'!C40,5)-1</f>
        <v>151</v>
      </c>
    </row>
    <row r="20" spans="3:7">
      <c r="C20">
        <v>6</v>
      </c>
      <c r="D20">
        <f>'ランニングコストの計算 (令和7年度＆プラチナ)'!B26*6</f>
        <v>0</v>
      </c>
      <c r="E20" s="4">
        <f>EDATE('ランニングコストの計算 (令和7年度＆プラチナ)'!C19,6)-1</f>
        <v>181</v>
      </c>
      <c r="F20">
        <f>'ランニングコストの計算 (令和7年度＆プラチナ)'!C42*6</f>
        <v>0</v>
      </c>
      <c r="G20" s="4">
        <f>EDATE('ランニングコストの計算 (令和7年度＆プラチナ)'!C40,6)-1</f>
        <v>181</v>
      </c>
    </row>
    <row r="21" spans="3:7">
      <c r="C21">
        <v>7</v>
      </c>
      <c r="D21">
        <f>'ランニングコストの計算 (令和7年度＆プラチナ)'!B26*7</f>
        <v>0</v>
      </c>
      <c r="E21" s="4">
        <f>EDATE('ランニングコストの計算 (令和7年度＆プラチナ)'!C19,7)-1</f>
        <v>212</v>
      </c>
      <c r="F21">
        <f>'ランニングコストの計算 (令和7年度＆プラチナ)'!C42*7</f>
        <v>0</v>
      </c>
      <c r="G21" s="4">
        <f>EDATE('ランニングコストの計算 (令和7年度＆プラチナ)'!C40,7)-1</f>
        <v>212</v>
      </c>
    </row>
    <row r="22" spans="3:7">
      <c r="C22">
        <v>8</v>
      </c>
      <c r="D22">
        <f>'ランニングコストの計算 (令和7年度＆プラチナ)'!B26*8</f>
        <v>0</v>
      </c>
      <c r="E22" s="4">
        <f>EDATE('ランニングコストの計算 (令和7年度＆プラチナ)'!C19,8)-1</f>
        <v>243</v>
      </c>
      <c r="F22">
        <f>'ランニングコストの計算 (令和7年度＆プラチナ)'!C42*8</f>
        <v>0</v>
      </c>
      <c r="G22" s="4">
        <f>EDATE('ランニングコストの計算 (令和7年度＆プラチナ)'!C40,8)-1</f>
        <v>243</v>
      </c>
    </row>
    <row r="23" spans="3:7">
      <c r="C23">
        <v>9</v>
      </c>
      <c r="D23">
        <f>'ランニングコストの計算 (令和7年度＆プラチナ)'!B26*9</f>
        <v>0</v>
      </c>
      <c r="E23" s="4">
        <f>EDATE('ランニングコストの計算 (令和7年度＆プラチナ)'!C19,9)-1</f>
        <v>273</v>
      </c>
      <c r="F23">
        <f>'ランニングコストの計算 (令和7年度＆プラチナ)'!C42*9</f>
        <v>0</v>
      </c>
      <c r="G23" s="4">
        <f>EDATE('ランニングコストの計算 (令和7年度＆プラチナ)'!C40,9)-1</f>
        <v>273</v>
      </c>
    </row>
    <row r="24" spans="3:7">
      <c r="C24">
        <v>10</v>
      </c>
      <c r="D24">
        <f>'ランニングコストの計算 (令和7年度＆プラチナ)'!B26*10</f>
        <v>0</v>
      </c>
      <c r="E24" s="4">
        <f>EDATE('ランニングコストの計算 (令和7年度＆プラチナ)'!C19,10)-1</f>
        <v>304</v>
      </c>
      <c r="F24">
        <f>'ランニングコストの計算 (令和7年度＆プラチナ)'!C42*10</f>
        <v>0</v>
      </c>
      <c r="G24" s="4">
        <f>EDATE('ランニングコストの計算 (令和7年度＆プラチナ)'!C40,10)-1</f>
        <v>304</v>
      </c>
    </row>
    <row r="25" spans="3:7">
      <c r="C25">
        <v>11</v>
      </c>
      <c r="D25">
        <f>'ランニングコストの計算 (令和7年度＆プラチナ)'!B26*11</f>
        <v>0</v>
      </c>
      <c r="E25" s="4">
        <f>EDATE('ランニングコストの計算 (令和7年度＆プラチナ)'!C19,11)-1</f>
        <v>334</v>
      </c>
      <c r="F25">
        <f>'ランニングコストの計算 (令和7年度＆プラチナ)'!C42*11</f>
        <v>0</v>
      </c>
      <c r="G25" s="4">
        <f>EDATE('ランニングコストの計算 (令和7年度＆プラチナ)'!C40,11)-1</f>
        <v>334</v>
      </c>
    </row>
    <row r="27" spans="3:7">
      <c r="C27">
        <v>1</v>
      </c>
      <c r="D27" s="4">
        <f>EDATE('ランニングコストの計算 (令和7年度＆プラチナ)'!C19,1)-1</f>
        <v>30</v>
      </c>
      <c r="E27" s="4"/>
    </row>
    <row r="28" spans="3:7">
      <c r="C28">
        <v>2</v>
      </c>
      <c r="D28" s="4">
        <f>EDATE('ランニングコストの計算 (令和7年度＆プラチナ)'!C19,2)-1</f>
        <v>59</v>
      </c>
      <c r="E28" s="4"/>
    </row>
    <row r="29" spans="3:7">
      <c r="C29">
        <v>3</v>
      </c>
      <c r="D29" s="4">
        <f>EDATE('ランニングコストの計算 (令和7年度＆プラチナ)'!C19,3)-1</f>
        <v>90</v>
      </c>
      <c r="E29" s="4"/>
    </row>
    <row r="30" spans="3:7">
      <c r="C30">
        <v>4</v>
      </c>
      <c r="D30" s="4">
        <f>EDATE('ランニングコストの計算 (令和7年度＆プラチナ)'!C19,4)-1</f>
        <v>120</v>
      </c>
      <c r="E30" s="4"/>
    </row>
    <row r="31" spans="3:7">
      <c r="C31">
        <v>5</v>
      </c>
      <c r="D31" s="4">
        <f>EDATE('ランニングコストの計算 (令和7年度＆プラチナ)'!C19,5)-1</f>
        <v>151</v>
      </c>
      <c r="E31" s="4"/>
    </row>
    <row r="32" spans="3:7">
      <c r="C32">
        <v>6</v>
      </c>
      <c r="D32" s="4">
        <f>EDATE('ランニングコストの計算 (令和7年度＆プラチナ)'!C19,6)-1</f>
        <v>181</v>
      </c>
      <c r="E32" s="4"/>
    </row>
    <row r="33" spans="3:13">
      <c r="C33">
        <v>7</v>
      </c>
      <c r="D33" s="4">
        <f>EDATE('ランニングコストの計算 (令和7年度＆プラチナ)'!C19,7)-1</f>
        <v>212</v>
      </c>
      <c r="E33" s="4"/>
    </row>
    <row r="34" spans="3:13">
      <c r="C34">
        <v>8</v>
      </c>
      <c r="D34" s="4">
        <f>EDATE('ランニングコストの計算 (令和7年度＆プラチナ)'!C19,8)-1</f>
        <v>243</v>
      </c>
      <c r="E34" s="4"/>
    </row>
    <row r="35" spans="3:13">
      <c r="C35">
        <v>9</v>
      </c>
      <c r="D35" s="4">
        <f>EDATE('ランニングコストの計算 (令和7年度＆プラチナ)'!C19,8)-1</f>
        <v>243</v>
      </c>
      <c r="E35" s="4"/>
    </row>
    <row r="36" spans="3:13">
      <c r="C36">
        <v>10</v>
      </c>
      <c r="D36" s="4">
        <f>EDATE('ランニングコストの計算 (令和7年度＆プラチナ)'!C19,9)-1</f>
        <v>273</v>
      </c>
      <c r="E36" s="4"/>
    </row>
    <row r="37" spans="3:13">
      <c r="C37">
        <v>11</v>
      </c>
      <c r="D37" s="4">
        <f>EDATE('ランニングコストの計算 (令和7年度＆プラチナ)'!C19,11)-1</f>
        <v>334</v>
      </c>
      <c r="E37" s="4"/>
    </row>
    <row r="38" spans="3:13">
      <c r="D38" s="4"/>
      <c r="E38" s="4"/>
    </row>
    <row r="39" spans="3:13">
      <c r="C39" s="7" t="s">
        <v>44</v>
      </c>
      <c r="D39" s="8" t="s">
        <v>11</v>
      </c>
      <c r="E39" s="4"/>
      <c r="F39" s="7" t="s">
        <v>12</v>
      </c>
      <c r="G39" s="7"/>
      <c r="I39" s="7" t="s">
        <v>81</v>
      </c>
      <c r="J39" s="7"/>
      <c r="L39" s="7" t="s">
        <v>82</v>
      </c>
      <c r="M39" s="7"/>
    </row>
    <row r="40" spans="3:13">
      <c r="C40" t="s">
        <v>27</v>
      </c>
      <c r="D40" s="49">
        <v>0</v>
      </c>
      <c r="E40" s="4"/>
    </row>
    <row r="41" spans="3:13">
      <c r="C41">
        <v>1</v>
      </c>
      <c r="D41">
        <f>'ランニングコストの計算 (R8年度)'!B34*1</f>
        <v>0</v>
      </c>
      <c r="E41" s="4">
        <f>EDATE('ランニングコストの計算 (R8年度)'!C27,1)-1</f>
        <v>30</v>
      </c>
      <c r="F41">
        <f>'ランニングコストの計算 (R8年度)'!C55*1</f>
        <v>0</v>
      </c>
      <c r="G41" s="4">
        <f>EDATE('ランニングコストの計算 (R8年度)'!C53,1)-1</f>
        <v>30</v>
      </c>
      <c r="I41" s="68">
        <f>'賃金 (令和7年度＆プラチナ) '!C21*1</f>
        <v>0</v>
      </c>
      <c r="J41" s="4">
        <f>EDATE('賃金 (令和7年度＆プラチナ) '!C19,1)-1</f>
        <v>30</v>
      </c>
      <c r="L41" s="68">
        <f>'賃金 (R8年度) '!C26*1</f>
        <v>0</v>
      </c>
      <c r="M41" s="4">
        <f>EDATE('賃金 (R8年度) '!C24,1)-1</f>
        <v>30</v>
      </c>
    </row>
    <row r="42" spans="3:13">
      <c r="C42">
        <v>2</v>
      </c>
      <c r="D42">
        <f>'ランニングコストの計算 (R8年度)'!B34*2</f>
        <v>0</v>
      </c>
      <c r="E42" s="4">
        <f>EDATE('ランニングコストの計算 (R8年度)'!C27,2)-1</f>
        <v>59</v>
      </c>
      <c r="F42">
        <f>'ランニングコストの計算 (R8年度)'!C55*2</f>
        <v>0</v>
      </c>
      <c r="G42" s="4">
        <f>EDATE('ランニングコストの計算 (R8年度)'!C53,2)-1</f>
        <v>59</v>
      </c>
      <c r="I42" s="68">
        <f>'賃金 (令和7年度＆プラチナ) '!C21*2</f>
        <v>0</v>
      </c>
      <c r="J42" s="4">
        <f>EDATE('賃金 (令和7年度＆プラチナ) '!C19,2)-1</f>
        <v>59</v>
      </c>
      <c r="L42" s="68">
        <f>'賃金 (R8年度) '!C26*2</f>
        <v>0</v>
      </c>
      <c r="M42" s="4">
        <f>EDATE('賃金 (R8年度) '!C24,2)-1</f>
        <v>59</v>
      </c>
    </row>
    <row r="43" spans="3:13">
      <c r="C43">
        <v>3</v>
      </c>
      <c r="D43">
        <f>'ランニングコストの計算 (R8年度)'!B34*3</f>
        <v>0</v>
      </c>
      <c r="E43" s="4">
        <f>EDATE('ランニングコストの計算 (R8年度)'!C27,3)-1</f>
        <v>90</v>
      </c>
      <c r="F43">
        <f>'ランニングコストの計算 (R8年度)'!C55*3</f>
        <v>0</v>
      </c>
      <c r="G43" s="4">
        <f>EDATE('ランニングコストの計算 (R8年度)'!C53,3)-1</f>
        <v>90</v>
      </c>
      <c r="I43" s="68">
        <f>'賃金 (令和7年度＆プラチナ) '!C21*3</f>
        <v>0</v>
      </c>
      <c r="J43" s="4">
        <f>EDATE('賃金 (令和7年度＆プラチナ) '!C19,3)-1</f>
        <v>90</v>
      </c>
      <c r="L43" s="68">
        <f>'賃金 (R8年度) '!C26*3</f>
        <v>0</v>
      </c>
      <c r="M43" s="4">
        <f>EDATE('賃金 (R8年度) '!C24,3)-1</f>
        <v>90</v>
      </c>
    </row>
    <row r="44" spans="3:13">
      <c r="C44">
        <v>4</v>
      </c>
      <c r="D44">
        <f>'ランニングコストの計算 (R8年度)'!B34*4</f>
        <v>0</v>
      </c>
      <c r="E44" s="4">
        <f>EDATE('ランニングコストの計算 (R8年度)'!C27,4)-1</f>
        <v>120</v>
      </c>
      <c r="F44">
        <f>'ランニングコストの計算 (R8年度)'!C55*4</f>
        <v>0</v>
      </c>
      <c r="G44" s="4">
        <f>EDATE('ランニングコストの計算 (R8年度)'!C53,4)-1</f>
        <v>120</v>
      </c>
      <c r="I44" s="68">
        <f>'賃金 (令和7年度＆プラチナ) '!C21*4</f>
        <v>0</v>
      </c>
      <c r="J44" s="4">
        <f>EDATE('賃金 (令和7年度＆プラチナ) '!C19,4)-1</f>
        <v>120</v>
      </c>
      <c r="L44" s="68">
        <f>'賃金 (R8年度) '!C26*4</f>
        <v>0</v>
      </c>
      <c r="M44" s="4">
        <f>EDATE('賃金 (R8年度) '!C24,4)-1</f>
        <v>120</v>
      </c>
    </row>
    <row r="45" spans="3:13">
      <c r="C45">
        <v>5</v>
      </c>
      <c r="D45">
        <f>'ランニングコストの計算 (R8年度)'!B34*5</f>
        <v>0</v>
      </c>
      <c r="E45" s="4">
        <f>EDATE('ランニングコストの計算 (R8年度)'!C27,5)-1</f>
        <v>151</v>
      </c>
      <c r="F45">
        <f>'ランニングコストの計算 (R8年度)'!C55*5</f>
        <v>0</v>
      </c>
      <c r="G45" s="4">
        <f>EDATE('ランニングコストの計算 (R8年度)'!C53,5)-1</f>
        <v>151</v>
      </c>
      <c r="I45" s="68">
        <f>'賃金 (令和7年度＆プラチナ) '!C21*5</f>
        <v>0</v>
      </c>
      <c r="J45" s="4">
        <f>EDATE('賃金 (令和7年度＆プラチナ) '!C19,5)-1</f>
        <v>151</v>
      </c>
      <c r="L45" s="68">
        <f>'賃金 (R8年度) '!C26*5</f>
        <v>0</v>
      </c>
      <c r="M45" s="4">
        <f>EDATE('賃金 (R8年度) '!C24,5)-1</f>
        <v>151</v>
      </c>
    </row>
    <row r="46" spans="3:13">
      <c r="C46">
        <v>6</v>
      </c>
      <c r="D46">
        <f>'ランニングコストの計算 (R8年度)'!B34*6</f>
        <v>0</v>
      </c>
      <c r="E46" s="4">
        <f>EDATE('ランニングコストの計算 (R8年度)'!C27,6)-1</f>
        <v>181</v>
      </c>
      <c r="F46">
        <f>'ランニングコストの計算 (R8年度)'!C55*6</f>
        <v>0</v>
      </c>
      <c r="G46" s="4">
        <f>EDATE('ランニングコストの計算 (R8年度)'!C53,6)-1</f>
        <v>181</v>
      </c>
      <c r="I46" s="68">
        <f>'賃金 (令和7年度＆プラチナ) '!C21*6</f>
        <v>0</v>
      </c>
      <c r="J46" s="4">
        <f>EDATE('賃金 (令和7年度＆プラチナ) '!C19,6)-1</f>
        <v>181</v>
      </c>
      <c r="L46" s="68">
        <f>'賃金 (R8年度) '!C26*6</f>
        <v>0</v>
      </c>
      <c r="M46" s="4">
        <f>EDATE('賃金 (R8年度) '!C24,6)-1</f>
        <v>181</v>
      </c>
    </row>
    <row r="47" spans="3:13">
      <c r="C47">
        <v>7</v>
      </c>
      <c r="D47">
        <f>'ランニングコストの計算 (R8年度)'!B34*7</f>
        <v>0</v>
      </c>
      <c r="E47" s="4">
        <f>EDATE('ランニングコストの計算 (R8年度)'!C27,7)-1</f>
        <v>212</v>
      </c>
      <c r="F47">
        <f>'ランニングコストの計算 (R8年度)'!C55*7</f>
        <v>0</v>
      </c>
      <c r="G47" s="4">
        <f>EDATE('ランニングコストの計算 (R8年度)'!C53,7)-1</f>
        <v>212</v>
      </c>
      <c r="I47" s="68">
        <f>'賃金 (令和7年度＆プラチナ) '!C21*7</f>
        <v>0</v>
      </c>
      <c r="J47" s="4">
        <f>EDATE('賃金 (令和7年度＆プラチナ) '!C19,7)-1</f>
        <v>212</v>
      </c>
      <c r="L47" s="68">
        <f>'賃金 (R8年度) '!C26*7</f>
        <v>0</v>
      </c>
      <c r="M47" s="4">
        <f>EDATE('賃金 (R8年度) '!C24,7)-1</f>
        <v>212</v>
      </c>
    </row>
    <row r="48" spans="3:13">
      <c r="C48">
        <v>8</v>
      </c>
      <c r="D48">
        <f>'ランニングコストの計算 (R8年度)'!B34*8</f>
        <v>0</v>
      </c>
      <c r="E48" s="4">
        <f>EDATE('ランニングコストの計算 (R8年度)'!C27,8)-1</f>
        <v>243</v>
      </c>
      <c r="F48">
        <f>'ランニングコストの計算 (R8年度)'!C55*8</f>
        <v>0</v>
      </c>
      <c r="G48" s="4">
        <f>EDATE('ランニングコストの計算 (R8年度)'!C53,8)-1</f>
        <v>243</v>
      </c>
      <c r="I48" s="68">
        <f>'賃金 (令和7年度＆プラチナ) '!C21*8</f>
        <v>0</v>
      </c>
      <c r="J48" s="4">
        <f>EDATE('賃金 (令和7年度＆プラチナ) '!C19,8)-1</f>
        <v>243</v>
      </c>
      <c r="L48" s="68">
        <f>'賃金 (R8年度) '!C26*8</f>
        <v>0</v>
      </c>
      <c r="M48" s="4">
        <f>EDATE('賃金 (R8年度) '!C24,8)-1</f>
        <v>243</v>
      </c>
    </row>
    <row r="49" spans="3:13">
      <c r="C49">
        <v>9</v>
      </c>
      <c r="D49">
        <f>'ランニングコストの計算 (R8年度)'!B34*9</f>
        <v>0</v>
      </c>
      <c r="E49" s="4">
        <f>EDATE('ランニングコストの計算 (R8年度)'!C27,9)-1</f>
        <v>273</v>
      </c>
      <c r="F49">
        <f>'ランニングコストの計算 (R8年度)'!C55*9</f>
        <v>0</v>
      </c>
      <c r="G49" s="4">
        <f>EDATE('ランニングコストの計算 (R8年度)'!C53,9)-1</f>
        <v>273</v>
      </c>
      <c r="I49" s="68">
        <f>'賃金 (令和7年度＆プラチナ) '!C21*9</f>
        <v>0</v>
      </c>
      <c r="J49" s="4">
        <f>EDATE('賃金 (令和7年度＆プラチナ) '!C19,9)-1</f>
        <v>273</v>
      </c>
      <c r="L49" s="68">
        <f>'賃金 (R8年度) '!C26*9</f>
        <v>0</v>
      </c>
      <c r="M49" s="4">
        <f>EDATE('賃金 (R8年度) '!C24,9)-1</f>
        <v>273</v>
      </c>
    </row>
    <row r="50" spans="3:13">
      <c r="C50">
        <v>10</v>
      </c>
      <c r="D50">
        <f>'ランニングコストの計算 (R8年度)'!B34*10</f>
        <v>0</v>
      </c>
      <c r="E50" s="4">
        <f>EDATE('ランニングコストの計算 (R8年度)'!C27,10)-1</f>
        <v>304</v>
      </c>
      <c r="F50">
        <f>'ランニングコストの計算 (R8年度)'!C55*10</f>
        <v>0</v>
      </c>
      <c r="G50" s="4">
        <f>EDATE('ランニングコストの計算 (R8年度)'!C53,10)-1</f>
        <v>304</v>
      </c>
      <c r="I50" s="68">
        <f>'賃金 (令和7年度＆プラチナ) '!C21*10</f>
        <v>0</v>
      </c>
      <c r="J50" s="4">
        <f>EDATE('賃金 (令和7年度＆プラチナ) '!C19,11)-1</f>
        <v>334</v>
      </c>
      <c r="L50" s="68">
        <f>'賃金 (R8年度) '!C26*10</f>
        <v>0</v>
      </c>
      <c r="M50" s="4">
        <f>EDATE('賃金 (R8年度) '!C24,10)-1</f>
        <v>304</v>
      </c>
    </row>
    <row r="51" spans="3:13">
      <c r="C51">
        <v>11</v>
      </c>
      <c r="D51">
        <f>'ランニングコストの計算 (R8年度)'!B34*11</f>
        <v>0</v>
      </c>
      <c r="E51" s="4">
        <f>EDATE('ランニングコストの計算 (R8年度)'!C27,11)-1</f>
        <v>334</v>
      </c>
      <c r="F51">
        <f>'ランニングコストの計算 (R8年度)'!C55*11</f>
        <v>0</v>
      </c>
      <c r="G51" s="4">
        <f>EDATE('ランニングコストの計算 (R8年度)'!C53,11)-1</f>
        <v>334</v>
      </c>
      <c r="I51" s="68">
        <f>'賃金 (令和7年度＆プラチナ) '!C21*11</f>
        <v>0</v>
      </c>
      <c r="J51" s="4">
        <f>EDATE('賃金 (令和7年度＆プラチナ) '!C19,12)-1</f>
        <v>365</v>
      </c>
      <c r="L51" s="68">
        <f>'賃金 (R8年度) '!C26*11</f>
        <v>0</v>
      </c>
      <c r="M51" s="4">
        <f>EDATE('賃金 (R8年度) '!C24,11)-1</f>
        <v>334</v>
      </c>
    </row>
    <row r="55" spans="3:13">
      <c r="C55">
        <v>1</v>
      </c>
      <c r="D55" s="4">
        <f>EDATE('ランニングコストの計算 (R8年度)'!C27,1)-1</f>
        <v>30</v>
      </c>
    </row>
    <row r="56" spans="3:13">
      <c r="C56">
        <v>2</v>
      </c>
      <c r="D56" s="4">
        <f>EDATE('ランニングコストの計算 (R8年度)'!C27,2)-1</f>
        <v>59</v>
      </c>
    </row>
    <row r="57" spans="3:13">
      <c r="C57">
        <v>3</v>
      </c>
      <c r="D57" s="4">
        <f>EDATE('ランニングコストの計算 (R8年度)'!C27,3)-1</f>
        <v>90</v>
      </c>
    </row>
    <row r="58" spans="3:13">
      <c r="C58">
        <v>4</v>
      </c>
      <c r="D58" s="4">
        <f>EDATE('ランニングコストの計算 (R8年度)'!C27,4)-1</f>
        <v>120</v>
      </c>
    </row>
    <row r="59" spans="3:13">
      <c r="C59">
        <v>5</v>
      </c>
      <c r="D59" s="4">
        <f>EDATE('ランニングコストの計算 (R8年度)'!C27,5)-1</f>
        <v>151</v>
      </c>
    </row>
    <row r="60" spans="3:13">
      <c r="C60">
        <v>6</v>
      </c>
      <c r="D60" s="4">
        <f>EDATE('ランニングコストの計算 (R8年度)'!C27,6)-1</f>
        <v>181</v>
      </c>
    </row>
    <row r="61" spans="3:13">
      <c r="C61">
        <v>7</v>
      </c>
      <c r="D61" s="4">
        <f>EDATE('ランニングコストの計算 (R8年度)'!C27,7)-1</f>
        <v>212</v>
      </c>
    </row>
    <row r="62" spans="3:13">
      <c r="C62">
        <v>8</v>
      </c>
      <c r="D62" s="4">
        <f>EDATE('ランニングコストの計算 (R8年度)'!C27,8)-1</f>
        <v>243</v>
      </c>
    </row>
    <row r="63" spans="3:13">
      <c r="C63">
        <v>9</v>
      </c>
      <c r="D63" s="4">
        <f>EDATE('ランニングコストの計算 (R8年度)'!C27,9)-1</f>
        <v>273</v>
      </c>
    </row>
    <row r="64" spans="3:13">
      <c r="C64">
        <v>10</v>
      </c>
      <c r="D64" s="4">
        <f>EDATE('ランニングコストの計算 (R8年度)'!C27,10)-1</f>
        <v>304</v>
      </c>
    </row>
    <row r="65" spans="3:4">
      <c r="C65">
        <v>11</v>
      </c>
      <c r="D65" s="4">
        <f>EDATE('ランニングコストの計算 (R8年度)'!C27,11)-1</f>
        <v>334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32CF-9C3F-446A-B020-70D4C437E32A}">
  <sheetPr>
    <pageSetUpPr autoPageBreaks="0"/>
  </sheetPr>
  <dimension ref="B2:I49"/>
  <sheetViews>
    <sheetView showGridLines="0" zoomScaleNormal="100" workbookViewId="0">
      <selection activeCell="E26" sqref="E26"/>
    </sheetView>
  </sheetViews>
  <sheetFormatPr defaultRowHeight="18.75"/>
  <cols>
    <col min="1" max="1" width="9" customWidth="1"/>
    <col min="2" max="2" width="43.625" customWidth="1"/>
    <col min="3" max="3" width="15.375" customWidth="1"/>
    <col min="4" max="4" width="25.375" customWidth="1"/>
    <col min="5" max="5" width="18.375" customWidth="1"/>
    <col min="7" max="7" width="16.5" customWidth="1"/>
    <col min="8" max="8" width="36" customWidth="1"/>
    <col min="9" max="9" width="18.625" bestFit="1" customWidth="1"/>
  </cols>
  <sheetData>
    <row r="2" spans="2:6" ht="33">
      <c r="B2" s="39" t="s">
        <v>45</v>
      </c>
    </row>
    <row r="3" spans="2:6" ht="19.5" thickBot="1"/>
    <row r="4" spans="2:6" ht="25.5" thickTop="1" thickBot="1">
      <c r="B4" s="16" t="s">
        <v>9</v>
      </c>
      <c r="C4" s="16"/>
      <c r="D4" s="16"/>
      <c r="E4" s="6"/>
      <c r="F4" t="s">
        <v>49</v>
      </c>
    </row>
    <row r="5" spans="2:6" ht="25.5" thickTop="1" thickBot="1">
      <c r="B5" s="77" t="s">
        <v>7</v>
      </c>
      <c r="C5" s="16"/>
      <c r="D5" s="16"/>
      <c r="E5" t="s">
        <v>48</v>
      </c>
    </row>
    <row r="6" spans="2:6" ht="24.75" thickTop="1">
      <c r="B6" s="16"/>
      <c r="C6" s="16"/>
      <c r="D6" s="16"/>
      <c r="E6" s="16"/>
      <c r="F6" s="16"/>
    </row>
    <row r="7" spans="2:6" ht="24">
      <c r="B7" s="16" t="s">
        <v>6</v>
      </c>
      <c r="C7" s="16"/>
      <c r="D7" s="16"/>
      <c r="E7" s="16"/>
      <c r="F7" s="16"/>
    </row>
    <row r="8" spans="2:6" ht="24">
      <c r="B8" s="43" t="str">
        <f>VLOOKUP(B5,'経費の考え方元データ（R8年度）'!C3:D7,2,FALSE)</f>
        <v>対象経費期間が表示されます</v>
      </c>
      <c r="C8" s="16" t="s">
        <v>1</v>
      </c>
      <c r="D8" s="16"/>
      <c r="E8" s="16"/>
      <c r="F8" s="16"/>
    </row>
    <row r="9" spans="2:6" ht="24">
      <c r="B9" s="15" t="str">
        <f>IFERROR(VLOOKUP(B5,'経費の考え方元データ（R8年度）'!C4:E7,3,FALSE)&amp;"","")</f>
        <v/>
      </c>
      <c r="C9" s="16"/>
      <c r="D9" s="16"/>
      <c r="E9" s="16"/>
      <c r="F9" s="16"/>
    </row>
    <row r="10" spans="2:6" ht="24">
      <c r="B10" s="16"/>
      <c r="C10" s="16"/>
      <c r="D10" s="16"/>
      <c r="E10" s="16"/>
      <c r="F10" s="16"/>
    </row>
    <row r="11" spans="2:6" ht="24.75" thickBot="1">
      <c r="B11" s="16" t="s">
        <v>10</v>
      </c>
      <c r="C11" s="16"/>
      <c r="D11" s="16"/>
      <c r="E11" s="16"/>
      <c r="F11" s="16"/>
    </row>
    <row r="12" spans="2:6" ht="25.5" thickTop="1" thickBot="1">
      <c r="B12" s="77" t="s">
        <v>7</v>
      </c>
      <c r="C12" s="16" t="s">
        <v>1</v>
      </c>
      <c r="D12" s="16"/>
      <c r="E12" s="16"/>
      <c r="F12" s="16"/>
    </row>
    <row r="13" spans="2:6" ht="24.75" thickTop="1">
      <c r="B13" s="16"/>
      <c r="C13" s="16"/>
      <c r="D13" s="16"/>
      <c r="E13" s="16"/>
      <c r="F13" s="16"/>
    </row>
    <row r="14" spans="2:6" ht="24">
      <c r="B14" s="15" t="str">
        <f>VLOOKUP(B12,'経費の考え方元データ（R8年度）'!C9:D11,2,FALSE)&amp;""</f>
        <v/>
      </c>
      <c r="C14" s="16"/>
      <c r="D14" s="16"/>
      <c r="E14" s="16"/>
      <c r="F14" s="16"/>
    </row>
    <row r="15" spans="2:6" ht="24">
      <c r="B15" s="16"/>
      <c r="C15" s="16"/>
      <c r="D15" s="16"/>
      <c r="E15" s="16"/>
      <c r="F15" s="16"/>
    </row>
    <row r="16" spans="2:6" ht="24">
      <c r="B16" s="16"/>
      <c r="C16" s="16"/>
      <c r="D16" s="16"/>
      <c r="E16" s="16"/>
      <c r="F16" s="16"/>
    </row>
    <row r="17" spans="2:9" ht="24">
      <c r="B17" s="11" t="s">
        <v>41</v>
      </c>
      <c r="C17" s="18" t="s">
        <v>47</v>
      </c>
      <c r="D17" s="18"/>
      <c r="E17" s="18"/>
      <c r="F17" s="18"/>
    </row>
    <row r="18" spans="2:9" ht="24.75" thickBot="1">
      <c r="B18" s="17" t="s">
        <v>17</v>
      </c>
      <c r="C18" s="46"/>
      <c r="D18" s="16"/>
      <c r="E18" s="16"/>
      <c r="F18" s="16"/>
    </row>
    <row r="19" spans="2:9" ht="25.5" thickTop="1" thickBot="1">
      <c r="B19" s="21" t="s">
        <v>37</v>
      </c>
      <c r="C19" s="78"/>
      <c r="D19" s="44" t="str">
        <f>IF(C19="","",IF(C19&gt;=DATE(2026,4,1),"","注意！ ※申請できる経費は令和8年4月1日以降の経費です"))</f>
        <v/>
      </c>
      <c r="E19" s="16"/>
      <c r="F19" s="16"/>
    </row>
    <row r="20" spans="2:9" ht="25.5" thickTop="1" thickBot="1">
      <c r="B20" s="21" t="s">
        <v>38</v>
      </c>
      <c r="C20" s="78"/>
      <c r="D20" s="44" t="str">
        <f>IF(C20="","",IF(C20&lt;=DATE(2027,2,28),"","注意！※申請できる経費は令和9年2月28日までの経費です"))</f>
        <v/>
      </c>
      <c r="E20" s="16"/>
      <c r="F20" s="16"/>
    </row>
    <row r="21" spans="2:9" ht="25.5" thickTop="1" thickBot="1">
      <c r="B21" s="21" t="s">
        <v>40</v>
      </c>
      <c r="C21" s="79"/>
      <c r="D21" s="42"/>
      <c r="E21" s="16"/>
      <c r="F21" s="16"/>
    </row>
    <row r="22" spans="2:9" ht="25.5" thickTop="1" thickBot="1">
      <c r="B22" s="21" t="s">
        <v>39</v>
      </c>
      <c r="C22" s="78"/>
      <c r="D22" s="44" t="str">
        <f>IF(C22="","",IF(AND(DATE(2026,4,1)&lt;=C22,C22&lt;=DATE(2027,2,28)),"","NG（支払日が期間対象外です）"))</f>
        <v/>
      </c>
      <c r="E22" s="16"/>
      <c r="F22" s="16"/>
    </row>
    <row r="23" spans="2:9" ht="19.5" thickTop="1"/>
    <row r="25" spans="2:9" ht="24.75" thickBot="1">
      <c r="B25" s="13" t="s">
        <v>15</v>
      </c>
      <c r="C25" s="13"/>
      <c r="D25" s="13"/>
      <c r="E25" s="13"/>
      <c r="F25" s="13"/>
      <c r="G25" s="13"/>
      <c r="H25" s="13"/>
      <c r="I25" s="13"/>
    </row>
    <row r="26" spans="2:9" ht="25.5" thickTop="1" thickBot="1">
      <c r="B26" s="23">
        <f>C21/12</f>
        <v>0</v>
      </c>
      <c r="C26" s="13" t="s">
        <v>16</v>
      </c>
      <c r="D26" s="13"/>
      <c r="E26" s="80" t="s">
        <v>27</v>
      </c>
      <c r="F26" s="12" t="s">
        <v>25</v>
      </c>
      <c r="G26" s="23">
        <f>VLOOKUP(E26,'経費の考え方元データ（R8年度）'!C14:D25,2,FALSE)</f>
        <v>0</v>
      </c>
      <c r="H26" s="12" t="s">
        <v>26</v>
      </c>
      <c r="I26" s="13"/>
    </row>
    <row r="27" spans="2:9" ht="24.75" thickTop="1">
      <c r="B27" s="13"/>
      <c r="C27" s="13"/>
      <c r="D27" s="13"/>
      <c r="E27" s="13"/>
      <c r="F27" s="13"/>
      <c r="G27" s="13"/>
      <c r="H27" s="13"/>
      <c r="I27" s="13"/>
    </row>
    <row r="28" spans="2:9" ht="24.75" thickBot="1">
      <c r="B28" s="13" t="s">
        <v>51</v>
      </c>
      <c r="C28" s="13"/>
      <c r="D28" s="13"/>
      <c r="E28" s="13"/>
      <c r="F28" s="13"/>
      <c r="G28" s="13"/>
      <c r="H28" s="13"/>
      <c r="I28" s="28" t="s">
        <v>36</v>
      </c>
    </row>
    <row r="29" spans="2:9" ht="25.5" thickTop="1" thickBot="1">
      <c r="B29" s="24" t="str">
        <f>IF(C19="","",C19)</f>
        <v/>
      </c>
      <c r="C29" s="25" t="s">
        <v>0</v>
      </c>
      <c r="D29" s="81" t="s">
        <v>27</v>
      </c>
      <c r="E29" s="12" t="s">
        <v>32</v>
      </c>
      <c r="F29" s="12"/>
      <c r="G29" s="23">
        <f>VLOOKUP(D29,'経費の考え方元データ（R8年度）'!C14:D25,2,FALSE)</f>
        <v>0</v>
      </c>
      <c r="H29" s="12" t="s">
        <v>35</v>
      </c>
      <c r="I29" s="29" t="str">
        <f>IF(C22="","",C22)</f>
        <v/>
      </c>
    </row>
    <row r="30" spans="2:9" ht="24.75" thickTop="1">
      <c r="B30" s="13"/>
      <c r="C30" s="13"/>
      <c r="D30" s="24" t="str">
        <f>IFERROR(VLOOKUP(D29,'経費の考え方元データ（R8年度）'!C15:E25,3,FALSE), "")</f>
        <v/>
      </c>
      <c r="E30" s="26" t="str">
        <f>IF(D30="","",IF(D30&lt;=DATE(2027,2,28),"","※申請できる経費は令和9年2月28日までの経費です"))</f>
        <v/>
      </c>
      <c r="F30" s="13"/>
      <c r="G30" s="13"/>
      <c r="H30" s="13"/>
      <c r="I30" s="13"/>
    </row>
    <row r="31" spans="2:9" ht="30">
      <c r="B31" s="30" t="s">
        <v>34</v>
      </c>
      <c r="C31" s="31"/>
      <c r="D31" s="31"/>
    </row>
    <row r="32" spans="2:9" ht="30">
      <c r="B32" s="45" t="str">
        <f>IF(C19="","",C19)</f>
        <v/>
      </c>
      <c r="C32" s="38" t="s">
        <v>0</v>
      </c>
      <c r="D32" s="45" t="str">
        <f>IF(D30 &gt; I29, D30, I29)</f>
        <v/>
      </c>
      <c r="E32" s="13" t="s">
        <v>1</v>
      </c>
      <c r="F32" s="1"/>
    </row>
    <row r="33" spans="2:8">
      <c r="B33" s="10" t="str">
        <f>IF(B32="","",IF(B32&gt;=DATE(2026,4,1),"","NG ※申請できる経費は令和8年4月1日以降の経費です"))</f>
        <v/>
      </c>
      <c r="D33" s="10" t="str">
        <f>IF(D32="","",IF(D32&lt;=DATE(2027,2,28),"","NG ※申請できる経費は令和9年2月28日までの経費です"))</f>
        <v/>
      </c>
    </row>
    <row r="34" spans="2:8">
      <c r="B34" s="4"/>
      <c r="D34" s="4"/>
    </row>
    <row r="35" spans="2:8">
      <c r="B35" s="4"/>
      <c r="D35" s="4"/>
    </row>
    <row r="38" spans="2:8" ht="24">
      <c r="B38" s="11" t="s">
        <v>42</v>
      </c>
      <c r="C38" s="18" t="s">
        <v>46</v>
      </c>
      <c r="D38" s="16"/>
      <c r="E38" s="16"/>
      <c r="F38" s="16"/>
      <c r="G38" s="16"/>
      <c r="H38" s="16"/>
    </row>
    <row r="39" spans="2:8" ht="24.75" thickBot="1">
      <c r="B39" s="17" t="s">
        <v>17</v>
      </c>
      <c r="C39" s="35"/>
      <c r="D39" s="16" t="str">
        <f>IF(C39="","",IF(C39&gt;=DATE(2026,4,1),"OK","NG"))</f>
        <v/>
      </c>
      <c r="E39" s="16"/>
      <c r="F39" s="16"/>
      <c r="G39" s="16"/>
      <c r="H39" s="16"/>
    </row>
    <row r="40" spans="2:8" ht="25.5" thickTop="1" thickBot="1">
      <c r="B40" s="21" t="s">
        <v>37</v>
      </c>
      <c r="C40" s="78"/>
      <c r="D40" s="44" t="str">
        <f>IF(C40="","",IF(C40&gt;=DATE(2026,4,1),"","NG ※申請できる経費は令和8年4月1日以降の経費です"))</f>
        <v/>
      </c>
      <c r="E40" s="16"/>
      <c r="F40" s="16"/>
      <c r="G40" s="16"/>
      <c r="H40" s="16"/>
    </row>
    <row r="41" spans="2:8" ht="25.5" thickTop="1" thickBot="1">
      <c r="B41" s="21" t="s">
        <v>52</v>
      </c>
      <c r="C41" s="78"/>
      <c r="D41" s="44" t="str">
        <f>IF(C41="","",IF(C41&lt;=DATE(2027,2,28),"","注意  ※申請できる経費は令和9年2月28日までの経費です"))</f>
        <v/>
      </c>
      <c r="E41" s="16"/>
      <c r="F41" s="16"/>
      <c r="G41" s="16"/>
      <c r="H41" s="16"/>
    </row>
    <row r="42" spans="2:8" ht="25.5" thickTop="1" thickBot="1">
      <c r="B42" s="21" t="s">
        <v>28</v>
      </c>
      <c r="C42" s="79"/>
      <c r="D42" s="16"/>
      <c r="E42" s="16"/>
      <c r="F42" s="16"/>
      <c r="G42" s="16"/>
      <c r="H42" s="16"/>
    </row>
    <row r="43" spans="2:8" ht="25.5" thickTop="1" thickBot="1">
      <c r="B43" s="21" t="s">
        <v>53</v>
      </c>
      <c r="C43" s="78"/>
      <c r="D43" s="44" t="str">
        <f>IF(C43="","",IF(AND(DATE(2026,4,1)&lt;=C43,C43&lt;=DATE(2027,2,28)),"","NG（支払日が期間対象外です）"))</f>
        <v/>
      </c>
      <c r="E43" s="16"/>
      <c r="F43" s="16"/>
      <c r="G43" s="16"/>
      <c r="H43" s="16"/>
    </row>
    <row r="44" spans="2:8" ht="25.5" thickTop="1" thickBot="1">
      <c r="B44" s="16"/>
      <c r="C44" s="16"/>
      <c r="D44" s="16"/>
      <c r="E44" s="16"/>
      <c r="F44" s="16"/>
      <c r="G44" s="16"/>
      <c r="H44" s="16"/>
    </row>
    <row r="45" spans="2:8" ht="25.5" thickTop="1" thickBot="1">
      <c r="B45" s="16" t="s">
        <v>51</v>
      </c>
      <c r="C45" s="16"/>
      <c r="D45" s="16"/>
      <c r="E45" s="80" t="s">
        <v>27</v>
      </c>
      <c r="F45" s="18" t="s">
        <v>25</v>
      </c>
      <c r="G45" s="23">
        <f>VLOOKUP(E45,'経費の考え方元データ（R8年度）'!C14:G25,4,FALSE)</f>
        <v>0</v>
      </c>
      <c r="H45" s="18" t="s">
        <v>30</v>
      </c>
    </row>
    <row r="46" spans="2:8" ht="24.75" thickTop="1">
      <c r="B46" s="16"/>
      <c r="C46" s="16"/>
      <c r="D46" s="16"/>
      <c r="E46" s="34" t="str">
        <f>IFERROR(VLOOKUP(E45,'経費の考え方元データ（R8年度）'!C15:G25,5,FALSE), "")</f>
        <v/>
      </c>
      <c r="F46" s="16"/>
      <c r="G46" s="16"/>
      <c r="H46" s="16"/>
    </row>
    <row r="47" spans="2:8" ht="30">
      <c r="B47" s="48" t="s">
        <v>33</v>
      </c>
      <c r="C47" s="32"/>
      <c r="D47" s="32"/>
      <c r="E47" s="16"/>
      <c r="F47" s="16"/>
      <c r="G47" s="16"/>
      <c r="H47" s="16"/>
    </row>
    <row r="48" spans="2:8" ht="30">
      <c r="B48" s="47" t="str">
        <f>IF(C40="","",C40)</f>
        <v/>
      </c>
      <c r="C48" s="38" t="s">
        <v>0</v>
      </c>
      <c r="D48" s="47" t="str">
        <f>IF(C43 &gt; E46, C43, E46)</f>
        <v/>
      </c>
      <c r="E48" s="16" t="s">
        <v>1</v>
      </c>
      <c r="F48" s="16"/>
      <c r="G48" s="16"/>
      <c r="H48" s="16"/>
    </row>
    <row r="49" spans="2:4">
      <c r="B49" s="1" t="str">
        <f>IF(B48="","",IF(B48&gt;=DATE(2026,4,1),"","NG ※申請できる経費は令和8年4月1日以降の経費です"))</f>
        <v/>
      </c>
      <c r="D49" s="1" t="str">
        <f>IF(D48="","",IF(D48&lt;=DATE(2027,2,28),"","NG ※申請できる経費は令和9年2月28日までの経費です"))</f>
        <v/>
      </c>
    </row>
  </sheetData>
  <sheetProtection algorithmName="SHA-512" hashValue="Z7bd7EvRIku6cWyPLLf5pf6ZtjvhK4msgRWr4uaSYyyc7JlDNV2fsHejyH9Ai/dHx7SFnj3DTluSCetQdKVcuA==" saltValue="At671BFlX56CoW5mnBe2HQ==" spinCount="100000" sheet="1" objects="1" scenarios="1" selectLockedCells="1"/>
  <phoneticPr fontId="1"/>
  <pageMargins left="0.7" right="0.7" top="0.75" bottom="0.75" header="0.3" footer="0.3"/>
  <pageSetup paperSize="4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2BD20C3-3FAB-4445-9740-2A9264E675C9}">
          <x14:formula1>
            <xm:f>'経費の考え方元データ（R8年度）'!$C$14:$C$25</xm:f>
          </x14:formula1>
          <xm:sqref>D29 E26 E45</xm:sqref>
        </x14:dataValidation>
        <x14:dataValidation type="list" allowBlank="1" showInputMessage="1" showErrorMessage="1" xr:uid="{A7B8E03A-5D5A-4E10-AAEF-7AEE06FE0AEE}">
          <x14:formula1>
            <xm:f>'経費の考え方元データ（R8年度）'!$C$9:$C$11</xm:f>
          </x14:formula1>
          <xm:sqref>B12</xm:sqref>
        </x14:dataValidation>
        <x14:dataValidation type="list" allowBlank="1" showInputMessage="1" showErrorMessage="1" xr:uid="{E25DBFFD-78EF-4616-B691-A343D095D723}">
          <x14:formula1>
            <xm:f>'経費の考え方元データ（R8年度）'!$C$3:$C$7</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2BF9-6312-47A3-A791-BCE26410BFE8}">
  <dimension ref="B2:L68"/>
  <sheetViews>
    <sheetView showGridLines="0" zoomScaleNormal="100" workbookViewId="0">
      <selection activeCell="C56" sqref="C56"/>
    </sheetView>
  </sheetViews>
  <sheetFormatPr defaultRowHeight="18.75"/>
  <cols>
    <col min="2" max="2" width="41.25" customWidth="1"/>
    <col min="3" max="3" width="22.25" customWidth="1"/>
    <col min="4" max="4" width="30" customWidth="1"/>
    <col min="5" max="5" width="17.25" customWidth="1"/>
    <col min="6" max="6" width="17.125" customWidth="1"/>
    <col min="7" max="7" width="16.875" bestFit="1" customWidth="1"/>
    <col min="8" max="8" width="36" customWidth="1"/>
    <col min="9" max="9" width="18.625" bestFit="1" customWidth="1"/>
    <col min="10" max="10" width="9.875" bestFit="1" customWidth="1"/>
    <col min="11" max="11" width="9.375" bestFit="1" customWidth="1"/>
  </cols>
  <sheetData>
    <row r="2" spans="2:5" ht="33">
      <c r="B2" s="39" t="s">
        <v>69</v>
      </c>
    </row>
    <row r="3" spans="2:5" ht="30.75" thickBot="1">
      <c r="B3" s="14"/>
    </row>
    <row r="4" spans="2:5" ht="20.25" thickTop="1" thickBot="1">
      <c r="D4" s="6"/>
      <c r="E4" t="s">
        <v>49</v>
      </c>
    </row>
    <row r="5" spans="2:5" ht="25.5" thickTop="1" thickBot="1">
      <c r="B5" s="13" t="s">
        <v>95</v>
      </c>
      <c r="D5" t="s">
        <v>48</v>
      </c>
    </row>
    <row r="6" spans="2:5" ht="25.5" thickTop="1" thickBot="1">
      <c r="B6" s="88"/>
      <c r="C6" s="13" t="s">
        <v>1</v>
      </c>
    </row>
    <row r="7" spans="2:5" ht="19.5" thickTop="1">
      <c r="B7" s="50" t="str">
        <f>IF(B6="","",IF(B6&gt;=DATE(2026,4,1),""," ※令和7年度くるみん（プラチナ）認定のため、チェックシートを変えてください"))</f>
        <v/>
      </c>
    </row>
    <row r="9" spans="2:5" ht="24">
      <c r="B9" s="13" t="s">
        <v>6</v>
      </c>
    </row>
    <row r="10" spans="2:5" ht="24">
      <c r="B10" s="41" t="str">
        <f>IF(B6="","",B6)</f>
        <v/>
      </c>
      <c r="C10" s="9" t="s">
        <v>0</v>
      </c>
      <c r="D10" s="41">
        <v>46446</v>
      </c>
      <c r="E10" s="13" t="s">
        <v>1</v>
      </c>
    </row>
    <row r="11" spans="2:5">
      <c r="B11" s="50" t="str">
        <f>IF(B6="","",IF(B6&gt;=DATE(2026,4,1),""," ※令和7年度くるみん（プラチナ）認定のため、このシートでは正しく期間を判定できません。チェックシートを令和7年度のものに変更ください"))</f>
        <v/>
      </c>
    </row>
    <row r="12" spans="2:5">
      <c r="B12" s="50"/>
    </row>
    <row r="13" spans="2:5">
      <c r="B13" s="50" t="s">
        <v>114</v>
      </c>
    </row>
    <row r="14" spans="2:5">
      <c r="B14" s="50" t="s">
        <v>67</v>
      </c>
    </row>
    <row r="15" spans="2:5">
      <c r="B15" s="50" t="s">
        <v>68</v>
      </c>
    </row>
    <row r="16" spans="2:5">
      <c r="B16" s="50"/>
    </row>
    <row r="17" spans="2:9">
      <c r="B17" s="50"/>
    </row>
    <row r="19" spans="2:9" ht="24.75" thickBot="1">
      <c r="B19" s="13" t="s">
        <v>10</v>
      </c>
    </row>
    <row r="20" spans="2:9" ht="25.5" thickTop="1" thickBot="1">
      <c r="B20" s="77" t="s">
        <v>7</v>
      </c>
      <c r="C20" s="13" t="s">
        <v>1</v>
      </c>
      <c r="I20" s="2"/>
    </row>
    <row r="21" spans="2:9" ht="19.5" thickTop="1"/>
    <row r="22" spans="2:9" ht="24">
      <c r="B22" s="15" t="str">
        <f>VLOOKUP(B20,'経費の考え方元データ（R8年度）'!C9:D11,2,FALSE)&amp;""</f>
        <v/>
      </c>
    </row>
    <row r="25" spans="2:9" ht="24">
      <c r="B25" s="16" t="s">
        <v>41</v>
      </c>
      <c r="C25" t="s">
        <v>46</v>
      </c>
    </row>
    <row r="26" spans="2:9" ht="24.75" thickBot="1">
      <c r="B26" s="17" t="s">
        <v>17</v>
      </c>
      <c r="C26" s="22"/>
    </row>
    <row r="27" spans="2:9" ht="25.5" thickTop="1" thickBot="1">
      <c r="B27" s="21" t="s">
        <v>37</v>
      </c>
      <c r="C27" s="89"/>
      <c r="D27" s="1" t="str">
        <f>IF(C27="","",IF(C27&gt;=B6,"","NG！  ※申請できる経費はくるみん認定取得日以降の経費です"))</f>
        <v/>
      </c>
    </row>
    <row r="28" spans="2:9" ht="25.5" thickTop="1" thickBot="1">
      <c r="B28" s="21" t="s">
        <v>38</v>
      </c>
      <c r="C28" s="89"/>
      <c r="D28" s="1" t="str">
        <f>IF(C28="","",IF(C28&lt;=DATE(2027,2,28),"","注意！ ※申請できる経費は令和9年2月28日までの経費です"))</f>
        <v/>
      </c>
    </row>
    <row r="29" spans="2:9" ht="25.5" thickTop="1" thickBot="1">
      <c r="B29" s="21" t="s">
        <v>40</v>
      </c>
      <c r="C29" s="90"/>
      <c r="D29" s="5"/>
    </row>
    <row r="30" spans="2:9" ht="25.5" thickTop="1" thickBot="1">
      <c r="B30" s="21" t="s">
        <v>39</v>
      </c>
      <c r="C30" s="89"/>
      <c r="D30" s="1" t="str">
        <f>IF(C30="","",IF(AND(B6&lt;=C30,C30&lt;=DATE(2027,3,31)),"","NG (支払日が期間対象外です)"))</f>
        <v/>
      </c>
    </row>
    <row r="31" spans="2:9" ht="19.5" thickTop="1"/>
    <row r="33" spans="2:12" ht="24.75" thickBot="1">
      <c r="B33" s="16" t="s">
        <v>15</v>
      </c>
      <c r="C33" s="16"/>
      <c r="D33" s="16"/>
      <c r="E33" s="16"/>
      <c r="F33" s="16"/>
      <c r="G33" s="16"/>
      <c r="H33" s="16"/>
      <c r="I33" s="16"/>
    </row>
    <row r="34" spans="2:12" ht="25.5" thickTop="1" thickBot="1">
      <c r="B34" s="40">
        <f>C29/12</f>
        <v>0</v>
      </c>
      <c r="C34" s="16" t="s">
        <v>16</v>
      </c>
      <c r="D34" s="16"/>
      <c r="E34" s="91" t="s">
        <v>27</v>
      </c>
      <c r="F34" s="51" t="s">
        <v>25</v>
      </c>
      <c r="G34" s="23">
        <f>VLOOKUP(E34,'経費の考え方元データ（R8年度）'!C40:D51,2,FALSE)</f>
        <v>0</v>
      </c>
      <c r="H34" s="27" t="s">
        <v>26</v>
      </c>
      <c r="I34" s="16"/>
    </row>
    <row r="35" spans="2:12" ht="24.75" thickTop="1">
      <c r="B35" s="16"/>
      <c r="C35" s="16"/>
      <c r="D35" s="16"/>
      <c r="E35" s="16"/>
      <c r="F35" s="16"/>
      <c r="G35" s="16"/>
      <c r="H35" s="16"/>
      <c r="I35" s="16"/>
    </row>
    <row r="36" spans="2:12" ht="24.75" thickBot="1">
      <c r="B36" s="11" t="s">
        <v>50</v>
      </c>
      <c r="C36" s="16"/>
      <c r="D36" s="16"/>
      <c r="E36" s="16"/>
      <c r="F36" s="16"/>
      <c r="G36" s="16"/>
      <c r="H36" s="16"/>
      <c r="I36" s="62" t="s">
        <v>36</v>
      </c>
      <c r="K36" s="56" t="s">
        <v>56</v>
      </c>
    </row>
    <row r="37" spans="2:12" ht="25.5" thickTop="1" thickBot="1">
      <c r="B37" s="24" t="str">
        <f>IF(C27="","",C27)</f>
        <v/>
      </c>
      <c r="C37" s="25" t="s">
        <v>0</v>
      </c>
      <c r="D37" s="81" t="s">
        <v>27</v>
      </c>
      <c r="E37" s="52" t="s">
        <v>32</v>
      </c>
      <c r="F37" s="16"/>
      <c r="G37" s="23">
        <f>VLOOKUP(D37,'経費の考え方元データ（R8年度）'!C40:E51,2,FALSE)</f>
        <v>0</v>
      </c>
      <c r="H37" s="27" t="s">
        <v>35</v>
      </c>
      <c r="I37" s="63" t="str">
        <f>IF(C30="","",C30)</f>
        <v/>
      </c>
      <c r="K37" s="64">
        <f>B34/DAY(EOMONTH(B6,0))</f>
        <v>0</v>
      </c>
    </row>
    <row r="38" spans="2:12" ht="24.75" thickTop="1">
      <c r="B38" s="44" t="str">
        <f>IF(C27="","",IF(C27&gt;=B6,"","※申請できる経費はくるみん認定取得日以降の経費です"))</f>
        <v/>
      </c>
      <c r="C38" s="16"/>
      <c r="D38" s="34" t="str">
        <f>IFERROR(VLOOKUP(D37,'経費の考え方元データ（R8年度）'!C41:E51,3,FALSE), "")</f>
        <v/>
      </c>
      <c r="E38" s="44" t="str">
        <f>IF(D38="","",IF(D38&lt;=DATE(2027,2,28),"","※申請できる経費は令和9年2月28日までの経費です"))</f>
        <v/>
      </c>
      <c r="F38" s="16"/>
      <c r="G38" s="16"/>
      <c r="H38" s="16"/>
      <c r="I38" s="16"/>
    </row>
    <row r="39" spans="2:12" ht="24">
      <c r="B39" s="44"/>
      <c r="C39" s="16"/>
      <c r="D39" s="34"/>
      <c r="E39" s="18"/>
      <c r="G39" s="16"/>
      <c r="H39" s="16"/>
      <c r="I39" s="16"/>
      <c r="K39" s="57" t="s">
        <v>58</v>
      </c>
      <c r="L39" s="58">
        <f>IF(G41="","",G41)</f>
        <v>0</v>
      </c>
    </row>
    <row r="40" spans="2:12" ht="24">
      <c r="B40" s="44"/>
      <c r="C40" s="16"/>
      <c r="D40" s="60" t="s">
        <v>65</v>
      </c>
      <c r="E40" s="60"/>
      <c r="F40" s="61"/>
      <c r="G40" s="61"/>
      <c r="H40" s="16"/>
      <c r="I40" s="16"/>
      <c r="K40" s="57" t="s">
        <v>59</v>
      </c>
      <c r="L40" s="58">
        <f>G37-B34</f>
        <v>0</v>
      </c>
    </row>
    <row r="41" spans="2:12" ht="24">
      <c r="B41" s="44"/>
      <c r="C41" s="16"/>
      <c r="D41" s="65" t="s">
        <v>64</v>
      </c>
      <c r="E41" s="59" t="str">
        <f>IF(B6="","",B6)</f>
        <v/>
      </c>
      <c r="F41" s="18" t="s">
        <v>55</v>
      </c>
      <c r="G41" s="54">
        <f>(EOMONTH(B6, 0) - B6+1)*K37</f>
        <v>0</v>
      </c>
      <c r="H41" s="18" t="s">
        <v>61</v>
      </c>
      <c r="I41" s="16"/>
    </row>
    <row r="42" spans="2:12" ht="24">
      <c r="B42" s="44"/>
      <c r="C42" s="16"/>
      <c r="D42" s="34"/>
      <c r="E42" s="18" t="s">
        <v>63</v>
      </c>
      <c r="F42" s="16"/>
      <c r="G42" s="23">
        <f>L39+L40</f>
        <v>0</v>
      </c>
      <c r="H42" s="18" t="s">
        <v>62</v>
      </c>
      <c r="I42" s="16"/>
    </row>
    <row r="43" spans="2:12" ht="24">
      <c r="B43" s="44"/>
      <c r="C43" s="16"/>
      <c r="D43" s="34"/>
      <c r="E43" s="44"/>
      <c r="F43" s="16"/>
      <c r="G43" s="16"/>
      <c r="H43" s="16"/>
      <c r="I43" s="16"/>
    </row>
    <row r="44" spans="2:12" ht="30">
      <c r="B44" s="30" t="s">
        <v>34</v>
      </c>
      <c r="C44" s="31"/>
      <c r="D44" s="31"/>
    </row>
    <row r="45" spans="2:12" ht="30">
      <c r="B45" s="45" t="str">
        <f>IF(C27="","",C27)</f>
        <v/>
      </c>
      <c r="C45" s="38" t="s">
        <v>0</v>
      </c>
      <c r="D45" s="45" t="str">
        <f>IF(D38 &gt; I37, D38, I37)</f>
        <v/>
      </c>
      <c r="E45" s="13" t="s">
        <v>1</v>
      </c>
      <c r="F45" s="1"/>
    </row>
    <row r="46" spans="2:12">
      <c r="B46" s="10" t="str">
        <f>IF(C27="","",IF(C27&gt;=B6,"","※申請できる経費はくるみん認定取得日以降の経費です"))</f>
        <v/>
      </c>
      <c r="D46" s="10" t="str">
        <f>IF(D45="","",IF(D45&lt;=DATE(2027,2,28),"","NG ※申請できる経費は令和9年2月28日までの経費です"))</f>
        <v/>
      </c>
    </row>
    <row r="47" spans="2:12">
      <c r="B47" s="4"/>
      <c r="D47" s="4"/>
    </row>
    <row r="51" spans="2:11" ht="24">
      <c r="B51" s="16" t="s">
        <v>42</v>
      </c>
      <c r="C51" s="18" t="s">
        <v>46</v>
      </c>
      <c r="D51" s="16"/>
      <c r="E51" s="16"/>
      <c r="F51" s="16"/>
      <c r="G51" s="16"/>
      <c r="H51" s="16"/>
    </row>
    <row r="52" spans="2:11" ht="24.75" thickBot="1">
      <c r="B52" s="17" t="s">
        <v>17</v>
      </c>
      <c r="C52" s="35"/>
      <c r="D52" s="16" t="str">
        <f>IF(C52="","",IF(C52&gt;=DATE(2026,4,1),"OK","NG"))</f>
        <v/>
      </c>
      <c r="E52" s="16"/>
      <c r="F52" s="16"/>
      <c r="G52" s="16"/>
      <c r="H52" s="16"/>
    </row>
    <row r="53" spans="2:11" ht="25.5" thickTop="1" thickBot="1">
      <c r="B53" s="21" t="s">
        <v>18</v>
      </c>
      <c r="C53" s="78"/>
      <c r="D53" s="44" t="str">
        <f>IF(C53="","",IF(C53&gt;=B6,"","注意！※申請できる経費はくるみん認定取得日以降の経費です"))</f>
        <v/>
      </c>
      <c r="E53" s="16"/>
      <c r="F53" s="16"/>
      <c r="G53" s="16"/>
      <c r="H53" s="16"/>
    </row>
    <row r="54" spans="2:11" ht="25.5" thickTop="1" thickBot="1">
      <c r="B54" s="21" t="s">
        <v>19</v>
      </c>
      <c r="C54" s="78"/>
      <c r="D54" s="44" t="str">
        <f>IF(C54="","",IF(C54&lt;=DATE(2027,2,28),"","注意！※申請できる経費は令和9年2月28日までの経費です"))</f>
        <v/>
      </c>
      <c r="E54" s="16"/>
      <c r="F54" s="16"/>
      <c r="G54" s="16"/>
      <c r="H54" s="16"/>
    </row>
    <row r="55" spans="2:11" ht="25.5" thickTop="1" thickBot="1">
      <c r="B55" s="21" t="s">
        <v>28</v>
      </c>
      <c r="C55" s="79"/>
      <c r="D55" s="16"/>
      <c r="E55" s="16"/>
      <c r="F55" s="16"/>
      <c r="G55" s="16"/>
      <c r="H55" s="16"/>
    </row>
    <row r="56" spans="2:11" ht="25.5" thickTop="1" thickBot="1">
      <c r="B56" s="21" t="s">
        <v>29</v>
      </c>
      <c r="C56" s="78"/>
      <c r="D56" s="44" t="str">
        <f>IF(C56="","",IF(AND(B6&lt;=C56,C56&lt;=DATE(2027,2,28)),"","NG（支払日が期間対象外です）"))</f>
        <v/>
      </c>
      <c r="E56" s="16"/>
      <c r="F56" s="16"/>
      <c r="G56" s="16"/>
      <c r="H56" s="16"/>
    </row>
    <row r="57" spans="2:11" ht="24.75" thickTop="1">
      <c r="B57" s="16"/>
      <c r="C57" s="16"/>
      <c r="D57" s="16"/>
      <c r="E57" s="16"/>
      <c r="F57" s="16"/>
      <c r="G57" s="16"/>
      <c r="H57" s="16"/>
    </row>
    <row r="58" spans="2:11" ht="24.75" thickBot="1">
      <c r="B58" s="16" t="s">
        <v>31</v>
      </c>
      <c r="C58" s="16"/>
      <c r="D58" s="16"/>
      <c r="E58" s="16"/>
      <c r="F58" s="16"/>
      <c r="G58" s="16"/>
      <c r="H58" s="16"/>
    </row>
    <row r="59" spans="2:11" ht="25.5" thickTop="1" thickBot="1">
      <c r="B59" s="24" t="str">
        <f>IF(C53="","",C53)</f>
        <v/>
      </c>
      <c r="C59" s="25" t="s">
        <v>0</v>
      </c>
      <c r="D59" s="91" t="s">
        <v>27</v>
      </c>
      <c r="E59" s="27" t="s">
        <v>25</v>
      </c>
      <c r="F59" s="23">
        <f>VLOOKUP(D59,'経費の考え方元データ（R8年度）'!C40:G51,4,FALSE)</f>
        <v>0</v>
      </c>
      <c r="G59" s="27" t="s">
        <v>30</v>
      </c>
      <c r="H59" s="16"/>
      <c r="K59" t="s">
        <v>56</v>
      </c>
    </row>
    <row r="60" spans="2:11" ht="24.75" thickTop="1">
      <c r="B60" s="33" t="str">
        <f>IF(C53="","",IF(C53&gt;=B6,"","※申請できる経費はくるみん認定取得日以降の経費です"))</f>
        <v/>
      </c>
      <c r="C60" s="16"/>
      <c r="D60" s="34" t="str">
        <f>IFERROR(VLOOKUP(D59,'経費の考え方元データ（R8年度）'!C41:G51,5,FALSE), "")</f>
        <v/>
      </c>
      <c r="E60" s="33" t="str">
        <f>IF(D60="","",IF(D60&lt;=DATE(2027,2,28),"","※申請できる経費は令和9年2月28日までの経費です"))</f>
        <v/>
      </c>
      <c r="F60" s="16"/>
      <c r="G60" s="16"/>
      <c r="H60" s="16"/>
      <c r="K60" s="53">
        <f>C55/DAY(EOMONTH(C55,0))</f>
        <v>0</v>
      </c>
    </row>
    <row r="61" spans="2:11" ht="24">
      <c r="B61" s="33"/>
      <c r="C61" s="16"/>
      <c r="D61" s="34"/>
      <c r="E61" s="33"/>
      <c r="F61" s="16"/>
      <c r="G61" s="16"/>
      <c r="H61" s="16"/>
    </row>
    <row r="62" spans="2:11" ht="24">
      <c r="B62" s="33"/>
      <c r="C62" s="16"/>
      <c r="D62" s="66" t="s">
        <v>60</v>
      </c>
      <c r="E62" s="33"/>
      <c r="F62" s="16"/>
      <c r="G62" s="16"/>
      <c r="H62" s="16"/>
      <c r="K62" s="57" t="s">
        <v>58</v>
      </c>
    </row>
    <row r="63" spans="2:11" ht="24">
      <c r="B63" s="33"/>
      <c r="C63" s="16"/>
      <c r="D63" s="65" t="s">
        <v>64</v>
      </c>
      <c r="E63" s="67" t="str">
        <f>IF(B6="","",B6)</f>
        <v/>
      </c>
      <c r="F63" s="18" t="s">
        <v>55</v>
      </c>
      <c r="G63" s="55">
        <f>(EOMONTH(B6, 0) - B6+1)*K60</f>
        <v>0</v>
      </c>
      <c r="H63" s="18" t="s">
        <v>66</v>
      </c>
      <c r="K63" s="57" t="s">
        <v>59</v>
      </c>
    </row>
    <row r="64" spans="2:11" ht="24">
      <c r="B64" s="33"/>
      <c r="C64" s="16"/>
      <c r="D64" s="65"/>
      <c r="E64" s="18" t="s">
        <v>63</v>
      </c>
      <c r="F64" s="16"/>
      <c r="G64" s="23"/>
      <c r="H64" s="16" t="s">
        <v>57</v>
      </c>
    </row>
    <row r="65" spans="2:8" ht="24">
      <c r="B65" s="33"/>
      <c r="C65" s="16"/>
      <c r="D65" s="65"/>
      <c r="E65" s="33"/>
      <c r="F65" s="16"/>
      <c r="G65" s="16"/>
      <c r="H65" s="16"/>
    </row>
    <row r="66" spans="2:8" ht="30">
      <c r="B66" s="30" t="s">
        <v>33</v>
      </c>
      <c r="C66" s="30"/>
      <c r="D66" s="30"/>
      <c r="E66" s="16"/>
      <c r="F66" s="16"/>
      <c r="G66" s="16"/>
      <c r="H66" s="16"/>
    </row>
    <row r="67" spans="2:8" ht="30">
      <c r="B67" s="37" t="str">
        <f>IF(C53="","",C53)</f>
        <v/>
      </c>
      <c r="C67" s="38" t="s">
        <v>0</v>
      </c>
      <c r="D67" s="37" t="str">
        <f>IF(C56 &gt; D60, C56, D60)</f>
        <v/>
      </c>
      <c r="E67" s="16" t="s">
        <v>1</v>
      </c>
      <c r="F67" s="16"/>
      <c r="G67" s="16"/>
      <c r="H67" s="16"/>
    </row>
    <row r="68" spans="2:8">
      <c r="B68" s="1" t="str">
        <f>IF(C53="","",IF(C53&gt;=B6,"","※申請できる経費はくるみん認定取得日以降の経費です"))</f>
        <v/>
      </c>
      <c r="D68" s="1" t="str">
        <f>IF(D67="","",IF(D67&lt;=DATE(2027,2,28),"","NG ※申請できる経費は令和9年2月28日までの経費です"))</f>
        <v/>
      </c>
    </row>
  </sheetData>
  <sheetProtection algorithmName="SHA-512" hashValue="RhgaCieIMgP43uzHKBlCuqEHi4oDX87iCpvwKXUy0QfUdQ3eFy8c2emqItUmXri2BPcTYzFVlWvjVUsAnAvJoA==" saltValue="6/kXEmrhuP/VFxaEE4tOfw==" spinCount="100000" sheet="1" objects="1" scenarios="1" selectLockedCell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CD9E273-CA68-4B5B-A81C-47D590AF7B01}">
          <x14:formula1>
            <xm:f>'経費の考え方元データ（R8年度）'!$C$9:$C$11</xm:f>
          </x14:formula1>
          <xm:sqref>B20</xm:sqref>
        </x14:dataValidation>
        <x14:dataValidation type="list" allowBlank="1" showInputMessage="1" showErrorMessage="1" xr:uid="{0D4E725D-8904-448A-AA30-B0D463E57BBD}">
          <x14:formula1>
            <xm:f>'経費の考え方元データ（R8年度）'!$C$14:$C$25</xm:f>
          </x14:formula1>
          <xm:sqref>E34 D59 D37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E0F4-B706-4C69-A690-341EB25619D6}">
  <dimension ref="B2:H28"/>
  <sheetViews>
    <sheetView showGridLines="0" workbookViewId="0">
      <selection activeCell="C22" sqref="C22"/>
    </sheetView>
  </sheetViews>
  <sheetFormatPr defaultRowHeight="18.75"/>
  <cols>
    <col min="2" max="2" width="43.625" customWidth="1"/>
    <col min="3" max="3" width="16.375" customWidth="1"/>
    <col min="4" max="4" width="25.375" customWidth="1"/>
    <col min="5" max="5" width="18.375" customWidth="1"/>
    <col min="7" max="7" width="16" customWidth="1"/>
    <col min="8" max="8" width="36" customWidth="1"/>
    <col min="9" max="9" width="18.625" bestFit="1" customWidth="1"/>
  </cols>
  <sheetData>
    <row r="2" spans="2:6" ht="33">
      <c r="B2" s="39" t="s">
        <v>115</v>
      </c>
    </row>
    <row r="3" spans="2:6" ht="19.5" thickBot="1">
      <c r="D3" s="76" t="s">
        <v>116</v>
      </c>
    </row>
    <row r="4" spans="2:6" ht="25.5" thickTop="1" thickBot="1">
      <c r="B4" s="16" t="s">
        <v>9</v>
      </c>
      <c r="C4" s="16"/>
      <c r="D4" s="16"/>
      <c r="E4" s="6"/>
      <c r="F4" t="s">
        <v>49</v>
      </c>
    </row>
    <row r="5" spans="2:6" ht="25.5" thickTop="1" thickBot="1">
      <c r="B5" s="77" t="s">
        <v>7</v>
      </c>
      <c r="C5" s="16"/>
      <c r="D5" s="16"/>
      <c r="E5" t="s">
        <v>48</v>
      </c>
    </row>
    <row r="6" spans="2:6" ht="24.75" thickTop="1">
      <c r="B6" s="15" t="str">
        <f>IFERROR(VLOOKUP(B5,'経費の考え方元データ（R8年度）'!C4:E7,3,FALSE)&amp;"","")</f>
        <v/>
      </c>
      <c r="C6" s="16"/>
      <c r="D6" s="16"/>
      <c r="E6" s="16"/>
      <c r="F6" s="16"/>
    </row>
    <row r="7" spans="2:6" ht="24.75" thickBot="1">
      <c r="B7" s="16" t="s">
        <v>70</v>
      </c>
      <c r="C7" s="16"/>
      <c r="D7" s="16"/>
      <c r="E7" s="16"/>
      <c r="F7" s="16"/>
    </row>
    <row r="8" spans="2:6" ht="25.5" thickTop="1" thickBot="1">
      <c r="B8" s="92"/>
      <c r="C8" s="25" t="s">
        <v>0</v>
      </c>
      <c r="D8" s="92"/>
      <c r="E8" s="16" t="s">
        <v>71</v>
      </c>
      <c r="F8" s="16"/>
    </row>
    <row r="9" spans="2:6" ht="24.75" thickTop="1">
      <c r="B9" s="16"/>
      <c r="C9" s="16"/>
      <c r="D9" s="16"/>
      <c r="E9" s="16"/>
      <c r="F9" s="16"/>
    </row>
    <row r="10" spans="2:6" ht="24">
      <c r="B10" s="16"/>
      <c r="C10" s="16"/>
      <c r="D10" s="16"/>
      <c r="E10" s="16"/>
      <c r="F10" s="16"/>
    </row>
    <row r="11" spans="2:6" ht="24">
      <c r="B11" s="41" t="str">
        <f>IF(B8="","",B8)</f>
        <v/>
      </c>
      <c r="C11" s="16" t="s">
        <v>72</v>
      </c>
      <c r="D11" s="16"/>
      <c r="E11" s="16"/>
      <c r="F11" s="16"/>
    </row>
    <row r="12" spans="2:6" ht="24">
      <c r="B12" s="43" t="str">
        <f>VLOOKUP(B5,'経費の考え方元データ（R8年度）'!C3:D7,2,FALSE)</f>
        <v>対象経費期間が表示されます</v>
      </c>
      <c r="C12" s="16" t="s">
        <v>73</v>
      </c>
      <c r="D12" s="16"/>
      <c r="E12" s="16"/>
      <c r="F12" s="16"/>
    </row>
    <row r="13" spans="2:6" ht="24">
      <c r="B13" s="16"/>
      <c r="C13" s="16"/>
      <c r="D13" s="16"/>
      <c r="E13" s="16"/>
      <c r="F13" s="16"/>
    </row>
    <row r="14" spans="2:6" ht="24">
      <c r="B14" s="16"/>
      <c r="C14" s="16"/>
      <c r="D14" s="16"/>
      <c r="E14" s="16"/>
      <c r="F14" s="16"/>
    </row>
    <row r="15" spans="2:6" ht="24">
      <c r="B15" s="16"/>
      <c r="C15" s="16"/>
      <c r="D15" s="16"/>
      <c r="E15" s="16"/>
      <c r="F15" s="16"/>
    </row>
    <row r="17" spans="2:8" ht="24">
      <c r="B17" s="11" t="s">
        <v>79</v>
      </c>
      <c r="C17" s="18" t="s">
        <v>46</v>
      </c>
      <c r="D17" s="16"/>
      <c r="E17" s="16"/>
      <c r="F17" s="16"/>
      <c r="G17" s="16"/>
      <c r="H17" s="16"/>
    </row>
    <row r="18" spans="2:8" ht="24.75" thickBot="1">
      <c r="B18" s="17" t="s">
        <v>101</v>
      </c>
      <c r="C18" s="35"/>
      <c r="D18" s="16" t="str">
        <f>IF(C18="","",IF(C18&gt;=DATE(2026,4,1),"OK","NG"))</f>
        <v/>
      </c>
      <c r="E18" s="16"/>
      <c r="F18" s="16"/>
      <c r="G18" s="16"/>
      <c r="H18" s="16"/>
    </row>
    <row r="19" spans="2:8" ht="25.5" thickTop="1" thickBot="1">
      <c r="B19" s="21" t="s">
        <v>75</v>
      </c>
      <c r="C19" s="78"/>
      <c r="D19" s="44" t="str">
        <f>IF(C19="","",IF(C19&gt;=DATE(2026,4,1),"","注意※申請できる経費は令和8年4月1日以降の経費です"))</f>
        <v/>
      </c>
      <c r="E19" s="16"/>
      <c r="F19" s="16"/>
      <c r="G19" s="16"/>
      <c r="H19" s="16"/>
    </row>
    <row r="20" spans="2:8" ht="25.5" thickTop="1" thickBot="1">
      <c r="B20" s="21" t="s">
        <v>76</v>
      </c>
      <c r="C20" s="78"/>
      <c r="D20" s="44" t="str">
        <f>IF(C20="","",IF(C20&lt;=DATE(2027,2,28),"","注意  ※申請できる経費は令和9年2月28日までの経費です"))</f>
        <v/>
      </c>
      <c r="E20" s="16"/>
      <c r="F20" s="16"/>
      <c r="G20" s="16"/>
      <c r="H20" s="16"/>
    </row>
    <row r="21" spans="2:8" ht="25.5" thickTop="1" thickBot="1">
      <c r="B21" s="21" t="s">
        <v>77</v>
      </c>
      <c r="C21" s="79"/>
      <c r="D21" s="16"/>
      <c r="E21" s="16"/>
      <c r="F21" s="16"/>
      <c r="G21" s="16"/>
      <c r="H21" s="16"/>
    </row>
    <row r="22" spans="2:8" ht="25.5" thickTop="1" thickBot="1">
      <c r="B22" s="21" t="s">
        <v>78</v>
      </c>
      <c r="C22" s="78"/>
      <c r="D22" s="44" t="str">
        <f>IF(C22="","",IF(AND(DATE(2026,4,1)&lt;=C22,C22&lt;=DATE(2027,2,28)),"","NG（支払日が期間対象外です）"))</f>
        <v/>
      </c>
      <c r="E22" s="16"/>
      <c r="F22" s="16"/>
      <c r="G22" s="16"/>
      <c r="H22" s="16"/>
    </row>
    <row r="23" spans="2:8" ht="25.5" thickTop="1" thickBot="1">
      <c r="B23" s="16"/>
      <c r="C23" s="16"/>
      <c r="D23" s="16"/>
      <c r="E23" s="16"/>
      <c r="F23" s="16"/>
      <c r="G23" s="16"/>
      <c r="H23" s="16"/>
    </row>
    <row r="24" spans="2:8" ht="25.5" thickTop="1" thickBot="1">
      <c r="B24" s="16" t="s">
        <v>51</v>
      </c>
      <c r="C24" s="16"/>
      <c r="D24" s="16"/>
      <c r="E24" s="80" t="s">
        <v>27</v>
      </c>
      <c r="F24" s="18" t="s">
        <v>25</v>
      </c>
      <c r="G24" s="23">
        <f>VLOOKUP(E24,'経費の考え方元データ（R8年度）'!C40:J51,7,FALSE)</f>
        <v>0</v>
      </c>
      <c r="H24" s="18" t="s">
        <v>30</v>
      </c>
    </row>
    <row r="25" spans="2:8" ht="24.75" thickTop="1">
      <c r="B25" s="16"/>
      <c r="C25" s="16"/>
      <c r="D25" s="16"/>
      <c r="E25" s="34" t="str">
        <f>IFERROR(VLOOKUP(E24,'経費の考え方元データ（R8年度）'!C41:J51,8,FALSE), "")</f>
        <v/>
      </c>
      <c r="F25" s="44" t="str">
        <f>IF(E25="","",IF(E25&lt;=DATE(2027,2,28),"","※申請できる経費は令和9年2月28日までの経費です"))</f>
        <v/>
      </c>
      <c r="G25" s="16"/>
      <c r="H25" s="16"/>
    </row>
    <row r="26" spans="2:8" ht="30">
      <c r="B26" s="48" t="s">
        <v>33</v>
      </c>
      <c r="C26" s="32"/>
      <c r="D26" s="32"/>
      <c r="E26" s="16"/>
      <c r="F26" s="16"/>
      <c r="G26" s="16"/>
      <c r="H26" s="16"/>
    </row>
    <row r="27" spans="2:8" ht="30">
      <c r="B27" s="47" t="str">
        <f>IF(C19="","",C19)</f>
        <v/>
      </c>
      <c r="C27" s="38" t="s">
        <v>0</v>
      </c>
      <c r="D27" s="47" t="str">
        <f>IF(C22 &gt; E25, C22, E25)</f>
        <v/>
      </c>
      <c r="E27" s="16" t="s">
        <v>1</v>
      </c>
      <c r="F27" s="16"/>
      <c r="G27" s="16"/>
      <c r="H27" s="16"/>
    </row>
    <row r="28" spans="2:8">
      <c r="B28" s="1" t="str">
        <f>IF(B27="","",IF(B27&gt;=DATE(2026,4,1),"","NG ※申請できる経費は令和8年4月1日以降の経費です"))</f>
        <v/>
      </c>
      <c r="D28" s="1" t="str">
        <f>IF(D27="","",IF(D27&lt;=DATE(2027,2,28),"","NG ※申請できる経費は令和9年2月28日までの経費です"))</f>
        <v/>
      </c>
    </row>
  </sheetData>
  <sheetProtection algorithmName="SHA-512" hashValue="VwODuHsf7fvQP/1lmuFsZC7QAFC0B1j5SY6y8ADUVr8wqDxkidGyEUySsI19kJI04Bv2gwdHtxkjNcAx+NKdBQ==" saltValue="A+1SMVpPhgP7u7EGfPQ1fw==" spinCount="100000" sheet="1" objects="1" scenarios="1" selectLockedCell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88E02BD-5D2D-40B7-9B9C-1B730C61C898}">
          <x14:formula1>
            <xm:f>'経費の考え方元データ（R8年度）'!$C$3:$C$7</xm:f>
          </x14:formula1>
          <xm:sqref>B5</xm:sqref>
        </x14:dataValidation>
        <x14:dataValidation type="list" allowBlank="1" showInputMessage="1" showErrorMessage="1" xr:uid="{0439096F-37CE-45DD-B41F-7222516A0694}">
          <x14:formula1>
            <xm:f>'経費の考え方元データ（R8年度）'!$C$14:$C$25</xm:f>
          </x14:formula1>
          <xm:sqref>E24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15C4-DE3D-42EE-B24D-E53E552E881E}">
  <dimension ref="B2:L39"/>
  <sheetViews>
    <sheetView showGridLines="0" workbookViewId="0">
      <selection activeCell="I37" sqref="I37"/>
    </sheetView>
  </sheetViews>
  <sheetFormatPr defaultRowHeight="18.75"/>
  <cols>
    <col min="2" max="2" width="41.25" customWidth="1"/>
    <col min="3" max="3" width="22.25" customWidth="1"/>
    <col min="4" max="4" width="38.375" customWidth="1"/>
    <col min="5" max="5" width="17.25" customWidth="1"/>
    <col min="6" max="6" width="17.125" customWidth="1"/>
    <col min="7" max="7" width="16.875" bestFit="1" customWidth="1"/>
    <col min="8" max="8" width="22.25" customWidth="1"/>
    <col min="9" max="9" width="18.625" bestFit="1" customWidth="1"/>
    <col min="10" max="10" width="9.875" bestFit="1" customWidth="1"/>
    <col min="11" max="11" width="9.875" customWidth="1"/>
    <col min="12" max="12" width="10.875" customWidth="1"/>
    <col min="13" max="13" width="16.5" bestFit="1" customWidth="1"/>
  </cols>
  <sheetData>
    <row r="2" spans="2:6" ht="33">
      <c r="B2" s="39" t="s">
        <v>74</v>
      </c>
    </row>
    <row r="3" spans="2:6" ht="19.5" thickBot="1"/>
    <row r="4" spans="2:6" ht="25.5" thickTop="1" thickBot="1">
      <c r="B4" s="13" t="s">
        <v>95</v>
      </c>
      <c r="D4" s="6"/>
      <c r="E4" t="s">
        <v>49</v>
      </c>
    </row>
    <row r="5" spans="2:6" ht="27" thickTop="1" thickBot="1">
      <c r="B5" s="88"/>
      <c r="C5" s="82" t="s">
        <v>1</v>
      </c>
      <c r="D5" t="s">
        <v>48</v>
      </c>
    </row>
    <row r="6" spans="2:6" ht="19.5" thickTop="1">
      <c r="B6" s="50" t="str">
        <f>IF(B5="","",IF(B5&gt;=DATE(2026,4,1),""," ※令和7年度くるみん（プラチナ）認定のため、チェックシートを変えてください"))</f>
        <v/>
      </c>
    </row>
    <row r="7" spans="2:6">
      <c r="B7" s="50"/>
    </row>
    <row r="8" spans="2:6" ht="24.75" thickBot="1">
      <c r="B8" s="16" t="s">
        <v>96</v>
      </c>
      <c r="C8" s="16"/>
      <c r="D8" s="16"/>
      <c r="E8" s="16"/>
    </row>
    <row r="9" spans="2:6" ht="25.5" thickTop="1" thickBot="1">
      <c r="B9" s="92"/>
      <c r="C9" s="25" t="s">
        <v>0</v>
      </c>
      <c r="D9" s="92"/>
      <c r="E9" s="16" t="s">
        <v>71</v>
      </c>
    </row>
    <row r="10" spans="2:6" ht="19.5" thickTop="1">
      <c r="B10" s="50"/>
    </row>
    <row r="11" spans="2:6" ht="24">
      <c r="B11" s="41" t="str">
        <f>IF(B9="","",B9)</f>
        <v/>
      </c>
      <c r="C11" s="16" t="s">
        <v>72</v>
      </c>
      <c r="D11" s="16"/>
      <c r="E11" s="16"/>
      <c r="F11" s="16"/>
    </row>
    <row r="12" spans="2:6" ht="24">
      <c r="B12" s="41" t="str">
        <f>IF(B5="","",B5)</f>
        <v/>
      </c>
      <c r="C12" s="69" t="s">
        <v>80</v>
      </c>
      <c r="D12" s="70" t="s">
        <v>73</v>
      </c>
    </row>
    <row r="13" spans="2:6">
      <c r="B13" s="50" t="str">
        <f>IF(B5="","",IF(B5&gt;=DATE(2026,4,1),""," ※令和7年度くるみん（プラチナ）認定のため、このシートでは正しく期間を判定できません。チェックシートを令和7年度のものに変更ください"))</f>
        <v/>
      </c>
    </row>
    <row r="14" spans="2:6">
      <c r="B14" s="50"/>
    </row>
    <row r="15" spans="2:6">
      <c r="B15" s="50" t="s">
        <v>54</v>
      </c>
    </row>
    <row r="16" spans="2:6">
      <c r="B16" s="50" t="s">
        <v>67</v>
      </c>
    </row>
    <row r="17" spans="2:12">
      <c r="B17" s="50" t="s">
        <v>124</v>
      </c>
    </row>
    <row r="18" spans="2:12">
      <c r="B18" s="50"/>
    </row>
    <row r="19" spans="2:12">
      <c r="B19" s="50"/>
    </row>
    <row r="20" spans="2:12">
      <c r="B20" s="50"/>
    </row>
    <row r="22" spans="2:12" ht="24">
      <c r="B22" s="16" t="s">
        <v>79</v>
      </c>
      <c r="C22" s="18" t="s">
        <v>46</v>
      </c>
      <c r="D22" s="16"/>
      <c r="E22" s="16"/>
      <c r="F22" s="16"/>
      <c r="G22" s="16"/>
      <c r="H22" s="16"/>
    </row>
    <row r="23" spans="2:12" ht="24.75" thickBot="1">
      <c r="B23" s="17" t="s">
        <v>101</v>
      </c>
      <c r="C23" s="35"/>
      <c r="D23" s="16" t="str">
        <f>IF(C23="","",IF(C23&gt;=DATE(2026,4,1),"OK","NG"))</f>
        <v/>
      </c>
      <c r="E23" s="16"/>
      <c r="F23" s="16"/>
      <c r="G23" s="16"/>
      <c r="H23" s="16"/>
    </row>
    <row r="24" spans="2:12" ht="25.5" thickTop="1" thickBot="1">
      <c r="B24" s="21" t="s">
        <v>75</v>
      </c>
      <c r="C24" s="78"/>
      <c r="D24" s="44" t="str">
        <f>IF(C24="","",IF(C24&gt;=B5,"","注意！※申請できる経費はくるみん認定取得日以降の経費です"))</f>
        <v/>
      </c>
      <c r="E24" s="16"/>
      <c r="F24" s="16"/>
      <c r="G24" s="16"/>
      <c r="H24" s="16"/>
    </row>
    <row r="25" spans="2:12" ht="25.5" thickTop="1" thickBot="1">
      <c r="B25" s="21" t="s">
        <v>76</v>
      </c>
      <c r="C25" s="78"/>
      <c r="D25" s="44" t="str">
        <f>IF(C25="","",IF(C25&lt;=DATE(2027,2,28),"","注意！※申請できる経費は令和9年2月28日までの経費です"))</f>
        <v/>
      </c>
      <c r="E25" s="16"/>
      <c r="F25" s="16"/>
      <c r="G25" s="16"/>
      <c r="H25" s="16"/>
    </row>
    <row r="26" spans="2:12" ht="25.5" thickTop="1" thickBot="1">
      <c r="B26" s="21" t="s">
        <v>77</v>
      </c>
      <c r="C26" s="79"/>
      <c r="D26" s="16"/>
      <c r="E26" s="16"/>
      <c r="F26" s="16"/>
      <c r="G26" s="16"/>
      <c r="H26" s="16"/>
    </row>
    <row r="27" spans="2:12" ht="25.5" thickTop="1" thickBot="1">
      <c r="B27" s="21" t="s">
        <v>78</v>
      </c>
      <c r="C27" s="78"/>
      <c r="D27" s="44" t="str">
        <f>IF(C27="","",IF(AND(B5&lt;=C27,C27&lt;=DATE(2027,2,28)),"","NG（支払日が期間対象外です）"))</f>
        <v/>
      </c>
      <c r="E27" s="16"/>
      <c r="F27" s="16"/>
      <c r="G27" s="16"/>
      <c r="H27" s="16"/>
    </row>
    <row r="28" spans="2:12" ht="24.75" thickTop="1">
      <c r="B28" s="16"/>
      <c r="C28" s="16"/>
      <c r="D28" s="16"/>
      <c r="E28" s="16"/>
      <c r="F28" s="16"/>
      <c r="G28" s="16"/>
      <c r="H28" s="16"/>
    </row>
    <row r="29" spans="2:12" ht="24.75" thickBot="1">
      <c r="B29" s="16" t="s">
        <v>31</v>
      </c>
      <c r="C29" s="16"/>
      <c r="D29" s="16"/>
      <c r="E29" s="16"/>
      <c r="F29" s="16"/>
      <c r="G29" s="16"/>
      <c r="H29" s="16"/>
    </row>
    <row r="30" spans="2:12" ht="25.5" thickTop="1" thickBot="1">
      <c r="B30" s="24" t="str">
        <f>IF(C24="","",C24)</f>
        <v/>
      </c>
      <c r="C30" s="16" t="s">
        <v>0</v>
      </c>
      <c r="D30" s="91" t="s">
        <v>27</v>
      </c>
      <c r="E30" s="27" t="s">
        <v>25</v>
      </c>
      <c r="F30" s="23">
        <f>VLOOKUP(D30,'経費の考え方元データ（R8年度）'!C40:M51,10,FALSE)</f>
        <v>0</v>
      </c>
      <c r="G30" s="27" t="s">
        <v>30</v>
      </c>
      <c r="H30" s="16"/>
      <c r="L30" t="s">
        <v>56</v>
      </c>
    </row>
    <row r="31" spans="2:12" ht="24.75" thickTop="1">
      <c r="B31" s="33" t="str">
        <f>IF(C24="","",IF(C24&gt;=B5,"","※申請できる経費はくるみん認定取得日以降の経費です"))</f>
        <v/>
      </c>
      <c r="C31" s="16"/>
      <c r="D31" s="34" t="str">
        <f>IFERROR(VLOOKUP(D30,'経費の考え方元データ（R8年度）'!C41:M51,11,FALSE), "")</f>
        <v/>
      </c>
      <c r="E31" s="33" t="str">
        <f>IF(D31="","",IF(D31&lt;=DATE(2027,2,28),"","※申請できる経費は令和9年2月28日までの経費です"))</f>
        <v/>
      </c>
      <c r="F31" s="16"/>
      <c r="G31" s="16"/>
      <c r="H31" s="16"/>
      <c r="L31" s="53">
        <f>C26/DAY(EOMONTH(C26,0))</f>
        <v>0</v>
      </c>
    </row>
    <row r="32" spans="2:12" ht="24">
      <c r="B32" s="33"/>
      <c r="C32" s="16"/>
      <c r="D32" s="34"/>
      <c r="E32" s="33"/>
      <c r="F32" s="16"/>
      <c r="G32" s="16"/>
      <c r="H32" s="16"/>
    </row>
    <row r="33" spans="2:12" ht="24">
      <c r="B33" s="33"/>
      <c r="C33" s="16"/>
      <c r="D33" s="66" t="s">
        <v>85</v>
      </c>
      <c r="E33" s="33"/>
      <c r="F33" s="16"/>
      <c r="G33" s="16"/>
      <c r="H33" s="16"/>
      <c r="I33" s="71"/>
      <c r="L33" s="56" t="s">
        <v>93</v>
      </c>
    </row>
    <row r="34" spans="2:12" ht="24">
      <c r="B34" s="33"/>
      <c r="C34" s="16"/>
      <c r="D34" s="65" t="s">
        <v>83</v>
      </c>
      <c r="E34" s="67" t="str">
        <f>IF(B5="","",B5)</f>
        <v/>
      </c>
      <c r="F34" s="28" t="s">
        <v>55</v>
      </c>
      <c r="G34" s="29" t="str">
        <f>IF(B5="","",B5)</f>
        <v/>
      </c>
      <c r="H34" s="18" t="s">
        <v>86</v>
      </c>
      <c r="L34" s="56" t="s">
        <v>59</v>
      </c>
    </row>
    <row r="35" spans="2:12" ht="24">
      <c r="B35" s="33"/>
      <c r="C35" s="16"/>
      <c r="D35" s="65"/>
      <c r="E35" s="18"/>
      <c r="F35" s="16"/>
      <c r="G35" s="16"/>
      <c r="H35" s="16"/>
    </row>
    <row r="36" spans="2:12" ht="24.75" thickBot="1">
      <c r="B36" s="33"/>
      <c r="C36" s="16"/>
      <c r="D36" s="65"/>
      <c r="E36" s="33"/>
      <c r="F36" s="16"/>
      <c r="G36" s="18" t="s">
        <v>87</v>
      </c>
      <c r="H36" s="16"/>
    </row>
    <row r="37" spans="2:12" ht="31.5" thickTop="1" thickBot="1">
      <c r="B37" s="30" t="s">
        <v>33</v>
      </c>
      <c r="C37" s="30"/>
      <c r="D37" s="30"/>
      <c r="E37" s="16"/>
      <c r="F37" s="16"/>
      <c r="G37" s="72" t="str">
        <f>IF(B5="","",B5)</f>
        <v/>
      </c>
      <c r="H37" s="18" t="s">
        <v>88</v>
      </c>
      <c r="I37" s="93"/>
      <c r="J37" t="s">
        <v>84</v>
      </c>
    </row>
    <row r="38" spans="2:12" ht="30.75" thickTop="1">
      <c r="B38" s="37" t="str">
        <f>IF(C24="","",C24)</f>
        <v/>
      </c>
      <c r="C38" s="38" t="s">
        <v>0</v>
      </c>
      <c r="D38" s="37" t="str">
        <f>IF(C27 &gt; D31, C27, D31)</f>
        <v/>
      </c>
      <c r="E38" s="16" t="s">
        <v>1</v>
      </c>
      <c r="F38" s="16"/>
      <c r="G38" s="16"/>
      <c r="H38" s="18" t="s">
        <v>89</v>
      </c>
      <c r="I38" s="68">
        <f>C26/DAY(EOMONTH(C26,0))</f>
        <v>0</v>
      </c>
      <c r="J38" t="s">
        <v>90</v>
      </c>
    </row>
    <row r="39" spans="2:12">
      <c r="B39" s="1" t="str">
        <f>IF(C24="","",IF(C24&gt;=B5,"","※申請できる経費はくるみん認定取得日以降の経費です"))</f>
        <v/>
      </c>
      <c r="D39" s="1" t="str">
        <f>IF(D38="","",IF(D38&lt;=DATE(2027,2,28),"","NG ※申請できる経費は令和9年2月28日までの経費です"))</f>
        <v/>
      </c>
      <c r="H39" s="73" t="s">
        <v>91</v>
      </c>
      <c r="I39" s="74">
        <f>I37*I38</f>
        <v>0</v>
      </c>
      <c r="J39" t="s">
        <v>92</v>
      </c>
    </row>
  </sheetData>
  <sheetProtection algorithmName="SHA-512" hashValue="tKGF8ELcjIFcxtp8cPh1nPJQqeqNL9uwx2EPy+H30PzGiTP4ELH9sWIpKFnrViJLLQXSDQCyrQNDx0mKqIeNDw==" saltValue="U3sh/U8pL0s0uJNzvZwcvg==" spinCount="100000" sheet="1" objects="1" scenarios="1" selectLockedCell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6C72AE-E008-45F4-9DAC-1D026FE6ED37}">
          <x14:formula1>
            <xm:f>'経費の考え方元データ（R8年度）'!$C$14:$C$25</xm:f>
          </x14:formula1>
          <xm:sqref>D30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A571-75DA-4DD1-8264-8731AB028F1D}">
  <dimension ref="B2:H21"/>
  <sheetViews>
    <sheetView showGridLines="0" workbookViewId="0">
      <selection activeCell="C17" sqref="C17"/>
    </sheetView>
  </sheetViews>
  <sheetFormatPr defaultRowHeight="18.75"/>
  <cols>
    <col min="2" max="2" width="43.625" customWidth="1"/>
    <col min="3" max="3" width="16.375" customWidth="1"/>
    <col min="4" max="4" width="25.375" customWidth="1"/>
    <col min="5" max="5" width="18.375" customWidth="1"/>
    <col min="7" max="7" width="16" customWidth="1"/>
    <col min="8" max="8" width="36" customWidth="1"/>
    <col min="9" max="9" width="18.625" bestFit="1" customWidth="1"/>
  </cols>
  <sheetData>
    <row r="2" spans="2:8" ht="33">
      <c r="B2" s="39" t="s">
        <v>118</v>
      </c>
    </row>
    <row r="3" spans="2:8" ht="19.5" thickBot="1"/>
    <row r="4" spans="2:8" ht="25.5" thickTop="1" thickBot="1">
      <c r="B4" s="16" t="s">
        <v>9</v>
      </c>
      <c r="C4" s="16"/>
      <c r="D4" s="16"/>
      <c r="E4" s="6"/>
      <c r="F4" t="s">
        <v>49</v>
      </c>
    </row>
    <row r="5" spans="2:8" ht="25.5" thickTop="1" thickBot="1">
      <c r="B5" s="77" t="s">
        <v>7</v>
      </c>
      <c r="C5" s="16"/>
      <c r="D5" s="16"/>
      <c r="E5" t="s">
        <v>48</v>
      </c>
    </row>
    <row r="6" spans="2:8" ht="24.75" thickTop="1">
      <c r="B6" s="15" t="str">
        <f>IFERROR(VLOOKUP(B5,'経費の考え方元データ（R8年度）'!C4:E7,3,FALSE)&amp;"","")</f>
        <v/>
      </c>
      <c r="C6" s="16"/>
      <c r="D6" s="16"/>
      <c r="E6" s="16"/>
      <c r="F6" s="16"/>
    </row>
    <row r="7" spans="2:8" ht="24">
      <c r="B7" s="43" t="str">
        <f>VLOOKUP(B5,'経費の考え方元データ（R8年度）'!C3:D7,2,FALSE)</f>
        <v>対象経費期間が表示されます</v>
      </c>
      <c r="C7" s="16" t="s">
        <v>120</v>
      </c>
      <c r="D7" s="16"/>
      <c r="E7" s="16"/>
      <c r="F7" s="16"/>
    </row>
    <row r="8" spans="2:8" ht="24">
      <c r="B8" s="16"/>
      <c r="C8" s="16"/>
      <c r="D8" s="16"/>
      <c r="E8" s="16"/>
      <c r="F8" s="16"/>
    </row>
    <row r="9" spans="2:8" ht="24">
      <c r="B9" s="16"/>
      <c r="C9" s="16"/>
      <c r="D9" s="16"/>
      <c r="E9" s="16"/>
      <c r="F9" s="16"/>
    </row>
    <row r="10" spans="2:8" ht="24">
      <c r="B10" s="16"/>
      <c r="C10" s="16"/>
      <c r="D10" s="16"/>
      <c r="E10" s="16"/>
      <c r="F10" s="16"/>
    </row>
    <row r="12" spans="2:8" ht="24">
      <c r="B12" s="11" t="s">
        <v>79</v>
      </c>
      <c r="C12" s="18" t="s">
        <v>46</v>
      </c>
      <c r="D12" s="16"/>
      <c r="E12" s="16"/>
      <c r="F12" s="16"/>
      <c r="G12" s="16"/>
      <c r="H12" s="16"/>
    </row>
    <row r="13" spans="2:8" ht="24.75" thickBot="1">
      <c r="B13" s="17" t="s">
        <v>121</v>
      </c>
      <c r="C13" s="35"/>
      <c r="D13" s="16" t="str">
        <f>IF(C13="","",IF(C13&gt;=DATE(2026,4,1),"OK","NG"))</f>
        <v/>
      </c>
      <c r="E13" s="16"/>
      <c r="F13" s="16"/>
      <c r="G13" s="16"/>
      <c r="H13" s="16"/>
    </row>
    <row r="14" spans="2:8" ht="25.5" thickTop="1" thickBot="1">
      <c r="B14" s="21" t="s">
        <v>102</v>
      </c>
      <c r="C14" s="78"/>
      <c r="D14" s="44" t="str">
        <f>IF(C14="","",IF(AND(DATE(2026,4,1)&lt;=C14,C14&lt;=DATE(2027,2,28)),"","NG（購入日が期間対象外です）"))</f>
        <v/>
      </c>
      <c r="E14" s="16"/>
      <c r="F14" s="16"/>
      <c r="G14" s="16"/>
      <c r="H14" s="16"/>
    </row>
    <row r="15" spans="2:8" ht="25.5" thickTop="1" thickBot="1">
      <c r="B15" s="21" t="s">
        <v>103</v>
      </c>
      <c r="C15" s="78"/>
      <c r="D15" s="44" t="str">
        <f>IF(C15="","",IF(AND(DATE(2026,4,1)&lt;=C15,C15&lt;=DATE(2027,2,28)),"","NG（納品日が期間対象外です）"))</f>
        <v/>
      </c>
      <c r="E15" s="16"/>
      <c r="F15" s="16"/>
      <c r="G15" s="16"/>
      <c r="H15" s="16"/>
    </row>
    <row r="16" spans="2:8" ht="25.5" thickTop="1" thickBot="1">
      <c r="B16" s="21" t="s">
        <v>104</v>
      </c>
      <c r="C16" s="79"/>
      <c r="D16" s="44" t="str">
        <f>IF(C16="","",IF(C16&lt;500000,"","注意！※備品の単価は 50 万円未満のものが対象です"))</f>
        <v/>
      </c>
      <c r="E16" s="16"/>
      <c r="F16" s="16"/>
      <c r="G16" s="16"/>
      <c r="H16" s="16"/>
    </row>
    <row r="17" spans="2:8" ht="25.5" thickTop="1" thickBot="1">
      <c r="B17" s="21" t="s">
        <v>105</v>
      </c>
      <c r="C17" s="78"/>
      <c r="D17" s="44" t="str">
        <f>IF(C17="","",IF(AND(DATE(2026,4,1)&lt;=C17,C17&lt;=DATE(2027,2,28)),"","NG（支払日が期間対象外です）"))</f>
        <v/>
      </c>
      <c r="E17" s="16"/>
      <c r="F17" s="16"/>
      <c r="G17" s="16"/>
      <c r="H17" s="16"/>
    </row>
    <row r="18" spans="2:8" ht="24.75" thickTop="1">
      <c r="B18" s="16"/>
      <c r="C18" s="16"/>
      <c r="D18" s="16"/>
      <c r="E18" s="16"/>
      <c r="F18" s="16"/>
      <c r="G18" s="16"/>
      <c r="H18" s="16"/>
    </row>
    <row r="19" spans="2:8" ht="30">
      <c r="B19" s="48" t="s">
        <v>33</v>
      </c>
      <c r="C19" s="32"/>
      <c r="D19" s="32"/>
      <c r="E19" s="16"/>
      <c r="F19" s="16"/>
      <c r="G19" s="16"/>
      <c r="H19" s="16"/>
    </row>
    <row r="20" spans="2:8" ht="30">
      <c r="B20" s="47" t="str">
        <f>IF(COUNTA(C14,C15,C17)=0, "", MIN(C14,C15,C17))</f>
        <v/>
      </c>
      <c r="C20" s="38" t="s">
        <v>0</v>
      </c>
      <c r="D20" s="47" t="str">
        <f>IF(COUNTA(C14,C15,C17)=0, "", MAX(C14,C15,C17))</f>
        <v/>
      </c>
      <c r="E20" s="16" t="s">
        <v>1</v>
      </c>
      <c r="F20" s="16"/>
      <c r="G20" s="16"/>
      <c r="H20" s="16"/>
    </row>
    <row r="21" spans="2:8">
      <c r="B21" s="1" t="str">
        <f>IF(B20="","",IF(B20&gt;=DATE(2026,4,1),"","NG ※申請できる経費は令和8年4月1日以降の経費です"))</f>
        <v/>
      </c>
      <c r="D21" s="1" t="str">
        <f>IF(D20="","",IF(D20&lt;=DATE(2027,2,28),"","NG ※申請できる経費は令和9年2月28日までの経費です"))</f>
        <v/>
      </c>
    </row>
  </sheetData>
  <sheetProtection algorithmName="SHA-512" hashValue="rNyrWax7fWty/E8yNxGJ8HZAisGJstgfVk4ex9GiQ10kicgA8sYmVsa5xNCQ0z/lDLAgafkI3DEtXPEjoEthtQ==" saltValue="kB2nL1IQY+lbhQcbirsEOA==" spinCount="100000" sheet="1" objects="1" scenarios="1" selectLockedCells="1"/>
  <phoneticPr fontId="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0519C67-E574-4B52-9A23-EBEE93D620DA}">
          <x14:formula1>
            <xm:f>'経費の考え方元データ（R8年度）'!$C$3:$C$7</xm:f>
          </x14:formula1>
          <xm:sqref>B5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8C44-A84F-40F5-ACDD-733165743398}">
  <dimension ref="B2:I22"/>
  <sheetViews>
    <sheetView showGridLines="0" workbookViewId="0">
      <selection activeCell="C17" sqref="C17"/>
    </sheetView>
  </sheetViews>
  <sheetFormatPr defaultRowHeight="18.75"/>
  <cols>
    <col min="2" max="2" width="41.25" customWidth="1"/>
    <col min="3" max="3" width="22.25" customWidth="1"/>
    <col min="4" max="4" width="38.375" customWidth="1"/>
    <col min="5" max="5" width="17.25" customWidth="1"/>
    <col min="6" max="6" width="17.125" customWidth="1"/>
    <col min="7" max="7" width="16.875" bestFit="1" customWidth="1"/>
    <col min="8" max="8" width="22.25" customWidth="1"/>
    <col min="9" max="9" width="18.625" bestFit="1" customWidth="1"/>
    <col min="10" max="10" width="9.875" bestFit="1" customWidth="1"/>
    <col min="11" max="11" width="9.875" customWidth="1"/>
    <col min="12" max="12" width="9.375" bestFit="1" customWidth="1"/>
    <col min="13" max="13" width="16.5" bestFit="1" customWidth="1"/>
  </cols>
  <sheetData>
    <row r="2" spans="2:8" ht="33">
      <c r="B2" s="39" t="s">
        <v>122</v>
      </c>
    </row>
    <row r="3" spans="2:8" ht="19.5" thickBot="1"/>
    <row r="4" spans="2:8" ht="25.5" thickTop="1" thickBot="1">
      <c r="B4" s="13" t="s">
        <v>95</v>
      </c>
      <c r="D4" s="6"/>
      <c r="E4" t="s">
        <v>49</v>
      </c>
    </row>
    <row r="5" spans="2:8" ht="25.5" thickTop="1" thickBot="1">
      <c r="B5" s="88"/>
      <c r="C5" t="s">
        <v>1</v>
      </c>
      <c r="D5" t="s">
        <v>48</v>
      </c>
    </row>
    <row r="6" spans="2:8" ht="19.5" thickTop="1">
      <c r="B6" s="50" t="str">
        <f>IF(B5="","",IF(B5&gt;=DATE(2026,4,1),""," ※令和7年度くるみん（プラチナ）認定のため、チェックシートを変えてください"))</f>
        <v/>
      </c>
    </row>
    <row r="7" spans="2:8">
      <c r="B7" s="50"/>
    </row>
    <row r="8" spans="2:8" ht="24">
      <c r="B8" s="41" t="str">
        <f>IF(B5="","",B5)</f>
        <v/>
      </c>
      <c r="C8" s="69" t="s">
        <v>80</v>
      </c>
      <c r="D8" s="75" t="s">
        <v>119</v>
      </c>
    </row>
    <row r="9" spans="2:8">
      <c r="B9" s="50" t="str">
        <f>IF(B5="","",IF(B5&gt;=DATE(2026,4,1),""," ※令和7年度くるみん（プラチナ）認定のため、このシートでは正しく期間を判定できません。チェックシートを令和7年度のものに変更ください"))</f>
        <v/>
      </c>
    </row>
    <row r="10" spans="2:8">
      <c r="B10" s="50"/>
    </row>
    <row r="12" spans="2:8" ht="24">
      <c r="B12" s="16" t="s">
        <v>79</v>
      </c>
      <c r="C12" s="18" t="s">
        <v>46</v>
      </c>
      <c r="D12" s="16"/>
      <c r="E12" s="16"/>
      <c r="F12" s="16"/>
      <c r="G12" s="16"/>
      <c r="H12" s="16"/>
    </row>
    <row r="13" spans="2:8" ht="24.75" thickBot="1">
      <c r="B13" s="17" t="s">
        <v>121</v>
      </c>
      <c r="C13" s="35"/>
      <c r="D13" s="16" t="str">
        <f>IF(C13="","",IF(C13&gt;=DATE(2026,4,1),"OK","NG"))</f>
        <v/>
      </c>
      <c r="E13" s="16"/>
      <c r="F13" s="16"/>
      <c r="G13" s="16"/>
      <c r="H13" s="16"/>
    </row>
    <row r="14" spans="2:8" ht="25.5" thickTop="1" thickBot="1">
      <c r="B14" s="21" t="s">
        <v>102</v>
      </c>
      <c r="C14" s="78"/>
      <c r="D14" s="44" t="str">
        <f>IF(C14="","",IF(AND(B5&lt;=C14,C14&lt;=DATE(2027,2,28)),"","申請できる経費は認定取得日～令和9年2月28日までの経費です"))</f>
        <v/>
      </c>
      <c r="E14" s="16"/>
      <c r="F14" s="16"/>
      <c r="G14" s="16"/>
      <c r="H14" s="16"/>
    </row>
    <row r="15" spans="2:8" ht="25.5" thickTop="1" thickBot="1">
      <c r="B15" s="21" t="s">
        <v>103</v>
      </c>
      <c r="C15" s="78"/>
      <c r="D15" s="44" t="str">
        <f>IF(C15="","",IF(AND(B5&lt;=C15,C15&lt;=DATE(2027,2,28)),"","申請できる経費は認定取得日～令和9年2月28日までの経費です"))</f>
        <v/>
      </c>
      <c r="E15" s="16"/>
      <c r="F15" s="16"/>
      <c r="G15" s="16"/>
      <c r="H15" s="16"/>
    </row>
    <row r="16" spans="2:8" ht="25.5" thickTop="1" thickBot="1">
      <c r="B16" s="21" t="s">
        <v>104</v>
      </c>
      <c r="C16" s="79"/>
      <c r="D16" s="44" t="str">
        <f>IF(C16="","",IF(C16&lt;500000,"","注意！※備品の単価は 50 万円未満のものが対象です"))</f>
        <v/>
      </c>
      <c r="E16" s="16"/>
      <c r="F16" s="16"/>
      <c r="G16" s="16"/>
      <c r="H16" s="16"/>
    </row>
    <row r="17" spans="2:9" ht="25.5" thickTop="1" thickBot="1">
      <c r="B17" s="21" t="s">
        <v>105</v>
      </c>
      <c r="C17" s="78"/>
      <c r="D17" s="44" t="str">
        <f>IF(C17="","",IF(AND(B5&lt;=C17,C17&lt;=DATE(2027,2,28)),"","NG（支払日が期間対象外です）"))</f>
        <v/>
      </c>
      <c r="E17" s="16"/>
      <c r="F17" s="16"/>
      <c r="G17" s="16"/>
      <c r="H17" s="16"/>
    </row>
    <row r="18" spans="2:9" ht="24.75" thickTop="1">
      <c r="B18" s="16"/>
      <c r="C18" s="16"/>
      <c r="D18" s="16"/>
      <c r="E18" s="16"/>
      <c r="F18" s="16"/>
      <c r="G18" s="16"/>
      <c r="H18" s="16"/>
    </row>
    <row r="19" spans="2:9" ht="24">
      <c r="B19" s="33"/>
      <c r="C19" s="16"/>
      <c r="D19" s="65"/>
      <c r="E19" s="33"/>
      <c r="F19" s="16"/>
      <c r="G19" s="18"/>
      <c r="H19" s="16"/>
    </row>
    <row r="20" spans="2:9" ht="30">
      <c r="B20" s="30" t="s">
        <v>33</v>
      </c>
      <c r="C20" s="30"/>
      <c r="D20" s="30"/>
      <c r="E20" s="16"/>
      <c r="F20" s="16"/>
      <c r="G20" s="72"/>
      <c r="H20" s="18"/>
      <c r="I20" s="74"/>
    </row>
    <row r="21" spans="2:9" ht="30">
      <c r="B21" s="37" t="str">
        <f>IF(COUNTA(C14,C15,C17)=0, "", MIN(C14,C15,C17))</f>
        <v/>
      </c>
      <c r="C21" s="38" t="s">
        <v>0</v>
      </c>
      <c r="D21" s="37" t="str">
        <f>IF(COUNTA(C14,C15,C17)=0, "", MAX(C14,C15,C17))</f>
        <v/>
      </c>
      <c r="E21" s="16" t="s">
        <v>1</v>
      </c>
      <c r="F21" s="16"/>
      <c r="G21" s="16"/>
      <c r="H21" s="18"/>
      <c r="I21" s="68"/>
    </row>
    <row r="22" spans="2:9">
      <c r="B22" s="1" t="str">
        <f>IF(C14="","",IF(C14&gt;=B5,"","※申請できる経費はくるみん認定取得日以降の経費です"))</f>
        <v/>
      </c>
      <c r="D22" s="1" t="str">
        <f>IF(D21="","",IF(D21&lt;=DATE(2027,2,28),"","NG ※申請できる経費は令和9年2月28日までの経費です"))</f>
        <v/>
      </c>
      <c r="H22" s="73"/>
      <c r="I22" s="74"/>
    </row>
  </sheetData>
  <sheetProtection algorithmName="SHA-512" hashValue="pCjmlNjlGH6oVcNQ04ApRHsxndpxJxbHQfusWF/QfqYuQ3YG42vXVTmsNrcC8sn8tJPfN0fi/BtqbHJM8YR06A==" saltValue="HPjOLu2HKmwNBkQr45pHMA==" spinCount="100000" sheet="1" objects="1" scenarios="1" selectLockedCells="1"/>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96FA-E4DD-42DF-B3E9-8789A4B99EB1}">
  <dimension ref="B2:H22"/>
  <sheetViews>
    <sheetView workbookViewId="0">
      <selection activeCell="B17" sqref="B17"/>
    </sheetView>
  </sheetViews>
  <sheetFormatPr defaultRowHeight="18.75"/>
  <cols>
    <col min="2" max="2" width="43.625" customWidth="1"/>
    <col min="3" max="3" width="13" customWidth="1"/>
    <col min="4" max="4" width="25.375" customWidth="1"/>
    <col min="5" max="5" width="18.375" customWidth="1"/>
    <col min="7" max="7" width="16" customWidth="1"/>
    <col min="8" max="8" width="36" customWidth="1"/>
    <col min="9" max="9" width="18.625" bestFit="1" customWidth="1"/>
  </cols>
  <sheetData>
    <row r="2" spans="2:8" ht="33">
      <c r="B2" s="39" t="s">
        <v>106</v>
      </c>
    </row>
    <row r="3" spans="2:8" ht="19.5" thickBot="1"/>
    <row r="4" spans="2:8" ht="25.5" thickTop="1" thickBot="1">
      <c r="B4" s="16" t="s">
        <v>9</v>
      </c>
      <c r="C4" s="16"/>
      <c r="D4" s="16"/>
      <c r="E4" s="6"/>
      <c r="F4" t="s">
        <v>49</v>
      </c>
    </row>
    <row r="5" spans="2:8" ht="25.5" thickTop="1" thickBot="1">
      <c r="B5" s="19" t="s">
        <v>7</v>
      </c>
      <c r="C5" s="16"/>
      <c r="D5" s="16"/>
      <c r="E5" t="s">
        <v>48</v>
      </c>
    </row>
    <row r="6" spans="2:8" ht="24.75" thickTop="1">
      <c r="B6" s="15" t="str">
        <f>IFERROR(VLOOKUP(B5,'経費の考え方元データ（R8年度）'!C4:E7,3,FALSE)&amp;"","")</f>
        <v/>
      </c>
      <c r="C6" s="16"/>
      <c r="D6" s="16"/>
      <c r="E6" s="16"/>
      <c r="F6" s="16"/>
    </row>
    <row r="7" spans="2:8" ht="24">
      <c r="B7" s="43" t="str">
        <f>VLOOKUP(B5,'経費の考え方元データ（R8年度）'!C3:D7,2,FALSE)</f>
        <v>対象経費期間が表示されます</v>
      </c>
      <c r="C7" s="16" t="s">
        <v>107</v>
      </c>
      <c r="D7" s="16"/>
      <c r="E7" s="16"/>
      <c r="F7" s="16"/>
    </row>
    <row r="8" spans="2:8" ht="24">
      <c r="B8" s="16"/>
      <c r="C8" s="16"/>
      <c r="D8" s="16"/>
      <c r="E8" s="16"/>
      <c r="F8" s="16"/>
    </row>
    <row r="9" spans="2:8" ht="24">
      <c r="B9" s="16"/>
      <c r="C9" s="16"/>
      <c r="D9" s="16"/>
      <c r="E9" s="16"/>
      <c r="F9" s="16"/>
    </row>
    <row r="10" spans="2:8" ht="24">
      <c r="B10" s="16"/>
      <c r="C10" s="16"/>
      <c r="D10" s="16"/>
      <c r="E10" s="16"/>
      <c r="F10" s="16"/>
    </row>
    <row r="12" spans="2:8" ht="24">
      <c r="B12" s="11" t="s">
        <v>79</v>
      </c>
      <c r="C12" s="18" t="s">
        <v>46</v>
      </c>
      <c r="D12" s="16"/>
      <c r="E12" s="16"/>
      <c r="F12" s="16"/>
      <c r="G12" s="16"/>
      <c r="H12" s="16"/>
    </row>
    <row r="13" spans="2:8" ht="24.75" thickBot="1">
      <c r="B13" s="17" t="s">
        <v>108</v>
      </c>
      <c r="C13" s="35"/>
      <c r="D13" s="16" t="str">
        <f>IF(C13="","",IF(C13&gt;=DATE(2026,4,1),"OK","NG"))</f>
        <v/>
      </c>
      <c r="E13" s="16"/>
      <c r="F13" s="16"/>
      <c r="G13" s="16"/>
      <c r="H13" s="16"/>
    </row>
    <row r="14" spans="2:8" ht="25.5" thickTop="1" thickBot="1">
      <c r="B14" s="21" t="s">
        <v>109</v>
      </c>
      <c r="C14" s="36"/>
      <c r="D14" s="44" t="str">
        <f>IF(C14="","",IF(AND(DATE(2026,4,1)&lt;=C14,C14&lt;=DATE(2027,2,28)),"","NG（掲載期間が期間対象外です）"))</f>
        <v/>
      </c>
      <c r="E14" s="16"/>
      <c r="F14" s="16"/>
      <c r="G14" s="16"/>
      <c r="H14" s="16"/>
    </row>
    <row r="15" spans="2:8" ht="25.5" thickTop="1" thickBot="1">
      <c r="B15" s="21" t="s">
        <v>110</v>
      </c>
      <c r="C15" s="36"/>
      <c r="D15" s="44" t="str">
        <f>IF(C15="","",IF(AND(DATE(2026,4,1)&lt;=C15,C15&lt;=DATE(2027,2,28)),"","NG（掲載期間が期間対象外です）"))</f>
        <v/>
      </c>
      <c r="E15" s="16"/>
      <c r="F15" s="16"/>
      <c r="G15" s="16"/>
      <c r="H15" s="16"/>
    </row>
    <row r="16" spans="2:8" ht="25.5" thickTop="1" thickBot="1">
      <c r="B16" s="21" t="s">
        <v>111</v>
      </c>
      <c r="C16" s="36"/>
      <c r="D16" s="44" t="str">
        <f>IF(C16="","",IF(C16&gt;=C14,"","広告掲載日以前のため対象外です！"))</f>
        <v/>
      </c>
      <c r="E16" s="44"/>
      <c r="F16" s="16"/>
      <c r="G16" s="16"/>
      <c r="H16" s="16"/>
    </row>
    <row r="17" spans="2:8" ht="25.5" thickTop="1" thickBot="1">
      <c r="B17" s="21" t="s">
        <v>112</v>
      </c>
      <c r="C17" s="36"/>
      <c r="D17" s="44" t="str">
        <f>IF(C17="","",IF(AND(DATE(2026,4,1)&lt;=C17,C17&lt;=DATE(2027,2,28)),"","NG（雇用開始日が期間対象外です）"))</f>
        <v/>
      </c>
      <c r="E17" s="16"/>
      <c r="F17" s="16"/>
      <c r="G17" s="16"/>
      <c r="H17" s="16"/>
    </row>
    <row r="18" spans="2:8" ht="25.5" thickTop="1" thickBot="1">
      <c r="B18" s="21" t="s">
        <v>113</v>
      </c>
      <c r="C18" s="36"/>
      <c r="D18" s="44" t="str">
        <f>IF(C18="","",IF(AND(DATE(2026,4,1)&lt;=C18,C18&lt;=DATE(2027,2,28)),"","NG（支払日が期間対象外です）"))</f>
        <v/>
      </c>
      <c r="E18" s="16"/>
      <c r="F18" s="16"/>
      <c r="G18" s="16"/>
      <c r="H18" s="16"/>
    </row>
    <row r="19" spans="2:8" ht="24.75" thickTop="1">
      <c r="B19" s="16"/>
      <c r="C19" s="16"/>
      <c r="D19" s="16"/>
      <c r="E19" s="16"/>
      <c r="F19" s="16"/>
      <c r="G19" s="16"/>
      <c r="H19" s="16"/>
    </row>
    <row r="20" spans="2:8" ht="30">
      <c r="B20" s="48" t="s">
        <v>33</v>
      </c>
      <c r="C20" s="32"/>
      <c r="D20" s="32"/>
      <c r="E20" s="16"/>
      <c r="F20" s="16"/>
      <c r="G20" s="16"/>
      <c r="H20" s="16"/>
    </row>
    <row r="21" spans="2:8" ht="30">
      <c r="B21" s="47" t="str">
        <f>IF(COUNTA(C14,C15,C16,C18)=0, "", MIN(C14,C15,C16,C18))</f>
        <v/>
      </c>
      <c r="C21" s="38" t="s">
        <v>0</v>
      </c>
      <c r="D21" s="47" t="str">
        <f>IF(COUNTA(C14,C15,C16,C18)=0, "", MAX(C14,C15,C16,C18))</f>
        <v/>
      </c>
      <c r="E21" s="16" t="s">
        <v>1</v>
      </c>
      <c r="F21" s="16"/>
      <c r="G21" s="16"/>
      <c r="H21" s="16"/>
    </row>
    <row r="22" spans="2:8">
      <c r="B22" s="1" t="str">
        <f>IF(B21="","",IF(B21&gt;=DATE(2026,4,1),"","NG ※申請できる経費は令和8年4月1日以降の経費です"))</f>
        <v/>
      </c>
      <c r="D22" s="1" t="str">
        <f>IF(D21="","",IF(D21&lt;=DATE(2027,2,28),"","NG ※申請できる経費は令和9年2月28日までの経費です"))</f>
        <v/>
      </c>
    </row>
  </sheetData>
  <phoneticPr fontId="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CA2730B-916C-43A2-AE94-28300D643C20}">
          <x14:formula1>
            <xm:f>'経費の考え方元データ（R8年度）'!$C$3:$C$7</xm:f>
          </x14:formula1>
          <xm:sqref>B5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074D7-A669-4EAB-83D6-0874B6ECC075}">
  <dimension ref="B2:I22"/>
  <sheetViews>
    <sheetView workbookViewId="0">
      <selection activeCell="E19" sqref="E19"/>
    </sheetView>
  </sheetViews>
  <sheetFormatPr defaultRowHeight="18.75"/>
  <cols>
    <col min="2" max="2" width="41.25" customWidth="1"/>
    <col min="3" max="3" width="22.25" customWidth="1"/>
    <col min="4" max="4" width="38.375" customWidth="1"/>
    <col min="5" max="5" width="17.25" customWidth="1"/>
    <col min="6" max="6" width="17.125" customWidth="1"/>
    <col min="7" max="7" width="16.875" bestFit="1" customWidth="1"/>
    <col min="8" max="8" width="22.25" customWidth="1"/>
    <col min="9" max="9" width="18.625" bestFit="1" customWidth="1"/>
    <col min="10" max="10" width="9.875" bestFit="1" customWidth="1"/>
    <col min="11" max="11" width="9.875" customWidth="1"/>
    <col min="12" max="12" width="9.375" bestFit="1" customWidth="1"/>
    <col min="13" max="13" width="16.5" bestFit="1" customWidth="1"/>
  </cols>
  <sheetData>
    <row r="2" spans="2:8" ht="33">
      <c r="B2" s="39" t="s">
        <v>106</v>
      </c>
    </row>
    <row r="3" spans="2:8" ht="19.5" thickBot="1"/>
    <row r="4" spans="2:8" ht="25.5" thickTop="1" thickBot="1">
      <c r="B4" s="13" t="s">
        <v>95</v>
      </c>
      <c r="D4" s="6"/>
      <c r="E4" t="s">
        <v>49</v>
      </c>
    </row>
    <row r="5" spans="2:8" ht="25.5" thickTop="1" thickBot="1">
      <c r="B5" s="20"/>
      <c r="C5" t="s">
        <v>1</v>
      </c>
      <c r="D5" t="s">
        <v>48</v>
      </c>
    </row>
    <row r="6" spans="2:8" ht="19.5" thickTop="1">
      <c r="B6" s="50" t="str">
        <f>IF(B5="","",IF(B5&gt;=DATE(2026,4,1),""," ※令和7年度くるみん（プラチナ）認定のため、チェックシートを変えてください"))</f>
        <v/>
      </c>
    </row>
    <row r="7" spans="2:8">
      <c r="B7" s="50"/>
    </row>
    <row r="8" spans="2:8" ht="24">
      <c r="B8" s="41" t="str">
        <f>IF(B5="","",B5)</f>
        <v/>
      </c>
      <c r="C8" s="69" t="s">
        <v>80</v>
      </c>
      <c r="D8" s="75" t="s">
        <v>117</v>
      </c>
    </row>
    <row r="9" spans="2:8">
      <c r="B9" s="50" t="str">
        <f>IF(B5="","",IF(B5&gt;=DATE(2026,4,1),""," ※令和7年度くるみん（プラチナ）認定のため、このシートでは正しく期間を判定できません。チェックシートを令和7年度のものに変更ください"))</f>
        <v/>
      </c>
    </row>
    <row r="10" spans="2:8">
      <c r="B10" s="50"/>
    </row>
    <row r="12" spans="2:8" ht="24">
      <c r="B12" s="16" t="s">
        <v>79</v>
      </c>
      <c r="C12" s="18" t="s">
        <v>46</v>
      </c>
      <c r="D12" s="16"/>
      <c r="E12" s="16"/>
      <c r="F12" s="16"/>
      <c r="G12" s="16"/>
      <c r="H12" s="16"/>
    </row>
    <row r="13" spans="2:8" ht="24.75" thickBot="1">
      <c r="B13" s="17" t="s">
        <v>108</v>
      </c>
      <c r="C13" s="35"/>
      <c r="D13" s="16" t="str">
        <f>IF(C13="","",IF(C13&gt;=DATE(2026,4,1),"OK","NG"))</f>
        <v/>
      </c>
      <c r="E13" s="16"/>
      <c r="F13" s="16"/>
      <c r="G13" s="16"/>
      <c r="H13" s="16"/>
    </row>
    <row r="14" spans="2:8" ht="25.5" thickTop="1" thickBot="1">
      <c r="B14" s="21" t="s">
        <v>109</v>
      </c>
      <c r="C14" s="36"/>
      <c r="D14" s="44" t="str">
        <f>IF(C14="","",IF(AND(B5&lt;=C14,C14&lt;=DATE(2027,2,28)),"","※申請できる経費は認定取得日～令和9年2月28日までの経費です"))</f>
        <v/>
      </c>
      <c r="E14" s="16"/>
      <c r="F14" s="16"/>
      <c r="G14" s="16"/>
      <c r="H14" s="16"/>
    </row>
    <row r="15" spans="2:8" ht="25.5" thickTop="1" thickBot="1">
      <c r="B15" s="21" t="s">
        <v>110</v>
      </c>
      <c r="C15" s="36"/>
      <c r="D15" s="44" t="str">
        <f>IF(C15="","",IF(AND(B5&lt;=C15,C15&lt;=DATE(2027,2,28)),"","注意！※申請できる経費は認定取得日～令和9年2月28日までの経費です"))</f>
        <v/>
      </c>
      <c r="E15" s="16"/>
      <c r="F15" s="16"/>
      <c r="G15" s="16"/>
      <c r="H15" s="16"/>
    </row>
    <row r="16" spans="2:8" ht="25.5" thickTop="1" thickBot="1">
      <c r="B16" s="21" t="s">
        <v>111</v>
      </c>
      <c r="C16" s="36"/>
      <c r="D16" s="44" t="str">
        <f>IF(C16="","",IF(C16&gt;=C14,"","広告掲載日以前のため対象外です！"))</f>
        <v/>
      </c>
      <c r="E16" s="16"/>
      <c r="F16" s="16"/>
      <c r="G16" s="16"/>
      <c r="H16" s="16"/>
    </row>
    <row r="17" spans="2:9" ht="25.5" thickTop="1" thickBot="1">
      <c r="B17" s="21" t="s">
        <v>112</v>
      </c>
      <c r="C17" s="36"/>
      <c r="D17" s="44" t="str">
        <f>IF(C17="","",IF(AND(B5&lt;=C17,C17&lt;=DATE(2027,2,28)),"","NG（支払日が期間対象外です）"))</f>
        <v/>
      </c>
      <c r="E17" s="16"/>
      <c r="F17" s="16"/>
      <c r="G17" s="16"/>
      <c r="H17" s="16"/>
    </row>
    <row r="18" spans="2:9" ht="25.5" thickTop="1" thickBot="1">
      <c r="B18" s="21" t="s">
        <v>113</v>
      </c>
      <c r="C18" s="36"/>
      <c r="D18" s="44" t="str">
        <f>IF(C18="","",IF(AND(B5&lt;=C18,C18&lt;=DATE(2027,2,28)),"","NG（効用開始日が期間対象外です）"))</f>
        <v/>
      </c>
      <c r="E18" s="16"/>
      <c r="F18" s="16"/>
      <c r="G18" s="16"/>
      <c r="H18" s="16"/>
    </row>
    <row r="19" spans="2:9" ht="24.75" thickTop="1">
      <c r="B19" s="33"/>
      <c r="C19" s="16"/>
      <c r="D19" s="65"/>
      <c r="E19" s="33"/>
      <c r="F19" s="16"/>
      <c r="G19" s="18"/>
      <c r="H19" s="16"/>
    </row>
    <row r="20" spans="2:9" ht="30">
      <c r="B20" s="30" t="s">
        <v>33</v>
      </c>
      <c r="C20" s="30"/>
      <c r="D20" s="30"/>
      <c r="E20" s="16"/>
      <c r="F20" s="16"/>
      <c r="G20" s="72"/>
      <c r="H20" s="18"/>
      <c r="I20" s="74"/>
    </row>
    <row r="21" spans="2:9" ht="30">
      <c r="B21" s="37" t="str">
        <f>IF(COUNTA(C14,C15,C16,C18)=0, "", MIN(C14,C15,C16,C18))</f>
        <v/>
      </c>
      <c r="C21" s="38" t="s">
        <v>0</v>
      </c>
      <c r="D21" s="37" t="str">
        <f>IF(COUNTA(C14,C15,C16,C18)=0, "", MAX(C14,C15,C16,C18))</f>
        <v/>
      </c>
      <c r="E21" s="16" t="s">
        <v>1</v>
      </c>
      <c r="F21" s="16"/>
      <c r="G21" s="16"/>
      <c r="H21" s="18"/>
      <c r="I21" s="68"/>
    </row>
    <row r="22" spans="2:9">
      <c r="B22" s="1" t="str">
        <f>IF(C14="","",IF(C14&gt;=B5,"","※申請できる経費はくるみん認定取得日以降の経費です"))</f>
        <v/>
      </c>
      <c r="D22" s="1" t="str">
        <f>IF(D21="","",IF(D21&lt;=DATE(2027,2,28),"","NG ※申請できる経費は令和9年2月28日までの経費です"))</f>
        <v/>
      </c>
      <c r="H22" s="73"/>
      <c r="I22" s="74"/>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ご利用方法</vt:lpstr>
      <vt:lpstr>ランニングコストの計算 (令和7年度＆プラチナ)</vt:lpstr>
      <vt:lpstr>ランニングコストの計算 (R8年度)</vt:lpstr>
      <vt:lpstr>賃金 (令和7年度＆プラチナ) </vt:lpstr>
      <vt:lpstr>賃金 (R8年度) </vt:lpstr>
      <vt:lpstr>備品 (令和7年度＆プラチナ) </vt:lpstr>
      <vt:lpstr>備品 (R8年度) </vt:lpstr>
      <vt:lpstr>求人広告費 (令和7年度＆プラチナ)  </vt:lpstr>
      <vt:lpstr>求人広告費 (R8年度)  </vt:lpstr>
      <vt:lpstr>経費の考え方元データ（R8年度）</vt:lpstr>
    </vt:vector>
  </TitlesOfParts>
  <Manager>くるみん助成金事務局</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くるみん認定取得事業主　助成要件</dc:title>
  <dc:creator>くるみん助成金事務局</dc:creator>
  <cp:lastModifiedBy>kurumin01</cp:lastModifiedBy>
  <cp:lastPrinted>2026-04-24T05:59:52Z</cp:lastPrinted>
  <dcterms:created xsi:type="dcterms:W3CDTF">2015-06-05T18:19:34Z</dcterms:created>
  <dcterms:modified xsi:type="dcterms:W3CDTF">2026-05-08T01:27:56Z</dcterms:modified>
</cp:coreProperties>
</file>